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50" windowHeight="9195" firstSheet="1" activeTab="1"/>
  </bookViews>
  <sheets>
    <sheet name="RECAP" sheetId="6" r:id="rId1"/>
    <sheet name="Niveau RDC" sheetId="8" r:id="rId2"/>
    <sheet name="Niveau R+1" sheetId="9" r:id="rId3"/>
    <sheet name="Niveau R+2" sheetId="10" r:id="rId4"/>
    <sheet name="Niveau R+3" sheetId="11" r:id="rId5"/>
    <sheet name="Niveau R+4" sheetId="12" r:id="rId6"/>
    <sheet name="Commerces-Services" sheetId="7" state="hidden" r:id="rId7"/>
  </sheets>
  <definedNames>
    <definedName name="_xlnm._FilterDatabase" localSheetId="2" hidden="1">'Niveau R+1'!$A$2:$J$92</definedName>
    <definedName name="_xlnm._FilterDatabase" localSheetId="3" hidden="1">'Niveau R+2'!$A$2:$J$73</definedName>
    <definedName name="_xlnm._FilterDatabase" localSheetId="4" hidden="1">'Niveau R+3'!$A$2:$J$78</definedName>
    <definedName name="_xlnm._FilterDatabase" localSheetId="5" hidden="1">'Niveau R+4'!$A$2:$J$26</definedName>
    <definedName name="_xlnm._FilterDatabase" localSheetId="1" hidden="1">'Niveau RDC'!$A$2:$J$68</definedName>
    <definedName name="_xlnm.Print_Area" localSheetId="2">'Niveau R+1'!$A$1:$K$110</definedName>
    <definedName name="_xlnm.Print_Area" localSheetId="3">'Niveau R+2'!$A$1:$K$90</definedName>
    <definedName name="_xlnm.Print_Area" localSheetId="4">'Niveau R+3'!$A$1:$K$95</definedName>
    <definedName name="_xlnm.Print_Area" localSheetId="5">'Niveau R+4'!$A$1:$K$33</definedName>
    <definedName name="_xlnm.Print_Area" localSheetId="1">'Niveau RDC'!$A$1:$K$96</definedName>
    <definedName name="_xlnm.Print_Area" localSheetId="0">RECAP!$A$1:$I$71</definedName>
  </definedNames>
  <calcPr calcId="162913"/>
</workbook>
</file>

<file path=xl/calcChain.xml><?xml version="1.0" encoding="utf-8"?>
<calcChain xmlns="http://schemas.openxmlformats.org/spreadsheetml/2006/main">
  <c r="F57" i="6" l="1"/>
  <c r="F59" i="6"/>
  <c r="C68" i="6" l="1"/>
  <c r="E62" i="6"/>
  <c r="D64" i="6" l="1"/>
  <c r="D63" i="6"/>
  <c r="C63" i="6"/>
  <c r="H58" i="6"/>
  <c r="H57" i="6"/>
  <c r="G58" i="6" l="1"/>
  <c r="F58" i="6"/>
  <c r="G57" i="6"/>
  <c r="F52" i="6"/>
  <c r="C70" i="6"/>
  <c r="H56" i="6"/>
  <c r="J88" i="8" l="1"/>
  <c r="I88" i="8"/>
  <c r="H88" i="8"/>
  <c r="I87" i="8"/>
  <c r="J65" i="8"/>
  <c r="J86" i="8"/>
  <c r="I86" i="8"/>
  <c r="H72" i="8"/>
  <c r="D72" i="8"/>
  <c r="J87" i="8" l="1"/>
  <c r="H87" i="8"/>
  <c r="F86" i="8"/>
  <c r="G11" i="6" l="1"/>
  <c r="H83" i="11" l="1"/>
  <c r="H84" i="11"/>
  <c r="H78" i="10"/>
  <c r="H79" i="10"/>
  <c r="H82" i="9" l="1"/>
  <c r="H97" i="9"/>
  <c r="H98" i="9"/>
  <c r="H82" i="8" l="1"/>
  <c r="H77" i="8"/>
  <c r="H75" i="8"/>
  <c r="H74" i="8"/>
  <c r="H81" i="8" l="1"/>
  <c r="H34" i="11" l="1"/>
  <c r="H33" i="11"/>
  <c r="H82" i="11"/>
  <c r="H77" i="10"/>
  <c r="H96" i="9"/>
  <c r="H78" i="8"/>
  <c r="H76" i="8" l="1"/>
  <c r="H35" i="8"/>
  <c r="H41" i="10" l="1"/>
  <c r="H40" i="10"/>
  <c r="H39" i="10"/>
  <c r="H38" i="10"/>
  <c r="H50" i="10" l="1"/>
  <c r="H47" i="10"/>
  <c r="H48" i="10"/>
  <c r="H49" i="10"/>
  <c r="H35" i="10"/>
  <c r="H36" i="10"/>
  <c r="H37" i="10"/>
  <c r="H32" i="10"/>
  <c r="H33" i="10"/>
  <c r="H18" i="10"/>
  <c r="H19" i="10"/>
  <c r="H20" i="10"/>
  <c r="H21" i="10"/>
  <c r="H22" i="10"/>
  <c r="H23" i="10"/>
  <c r="H24" i="10"/>
  <c r="H67" i="9"/>
  <c r="H68" i="9"/>
  <c r="H69" i="9"/>
  <c r="H70" i="9"/>
  <c r="H71" i="9"/>
  <c r="H40" i="9"/>
  <c r="H41" i="9"/>
  <c r="H42" i="9"/>
  <c r="H32" i="9"/>
  <c r="H23" i="9"/>
  <c r="H33" i="8"/>
  <c r="H47" i="8"/>
  <c r="H44" i="8"/>
  <c r="H23" i="8"/>
  <c r="H30" i="8"/>
  <c r="H29" i="8"/>
  <c r="H28" i="8"/>
  <c r="H27" i="8"/>
  <c r="H26" i="8"/>
  <c r="H25" i="8"/>
  <c r="H24" i="8"/>
  <c r="H22" i="8"/>
  <c r="H21" i="8"/>
  <c r="H20" i="8"/>
  <c r="G45" i="6" l="1"/>
  <c r="G41" i="6"/>
  <c r="G30" i="6"/>
  <c r="G22" i="6"/>
  <c r="H10" i="12"/>
  <c r="H11" i="12"/>
  <c r="H9" i="12"/>
  <c r="G48" i="6" l="1"/>
  <c r="H14" i="12"/>
  <c r="F43" i="6" s="1"/>
  <c r="H19" i="12" l="1"/>
  <c r="H18" i="12"/>
  <c r="H17" i="12"/>
  <c r="H61" i="11"/>
  <c r="H60" i="11"/>
  <c r="H56" i="11"/>
  <c r="H55" i="11"/>
  <c r="H54" i="11"/>
  <c r="H53" i="11"/>
  <c r="H49" i="11"/>
  <c r="H48" i="11"/>
  <c r="H47" i="11"/>
  <c r="H46" i="11"/>
  <c r="H45" i="11"/>
  <c r="H44" i="11"/>
  <c r="H43" i="11"/>
  <c r="H42" i="11"/>
  <c r="H41" i="11"/>
  <c r="H37" i="11"/>
  <c r="H36" i="11"/>
  <c r="H35" i="11"/>
  <c r="H32" i="11"/>
  <c r="H31" i="11"/>
  <c r="H27" i="11"/>
  <c r="H26" i="11"/>
  <c r="H25" i="11"/>
  <c r="H24" i="11"/>
  <c r="H23" i="11"/>
  <c r="H19" i="11"/>
  <c r="H18" i="11"/>
  <c r="H14" i="11"/>
  <c r="H13" i="11"/>
  <c r="H12" i="11"/>
  <c r="H11" i="11"/>
  <c r="H10" i="11"/>
  <c r="H9" i="11"/>
  <c r="H53" i="10"/>
  <c r="H85" i="11"/>
  <c r="H71" i="11"/>
  <c r="H70" i="11"/>
  <c r="H69" i="11"/>
  <c r="H68" i="11"/>
  <c r="H67" i="11"/>
  <c r="H66" i="11"/>
  <c r="H65" i="11"/>
  <c r="H54" i="10"/>
  <c r="H52" i="10"/>
  <c r="H51" i="10"/>
  <c r="H46" i="10"/>
  <c r="H42" i="10"/>
  <c r="H34" i="10"/>
  <c r="H31" i="10"/>
  <c r="H30" i="10"/>
  <c r="H29" i="10"/>
  <c r="H25" i="10"/>
  <c r="H17" i="10"/>
  <c r="H16" i="10"/>
  <c r="H15" i="10"/>
  <c r="H14" i="10"/>
  <c r="H9" i="10"/>
  <c r="H11" i="10" s="1"/>
  <c r="F25" i="6" s="1"/>
  <c r="H80" i="10"/>
  <c r="H66" i="10"/>
  <c r="H65" i="10"/>
  <c r="H64" i="10"/>
  <c r="H63" i="10"/>
  <c r="H62" i="10"/>
  <c r="H61" i="10"/>
  <c r="H60" i="10"/>
  <c r="H59" i="10"/>
  <c r="H58" i="10"/>
  <c r="H99" i="9"/>
  <c r="F53" i="6" s="1"/>
  <c r="H100" i="9"/>
  <c r="H78" i="9"/>
  <c r="H72" i="9"/>
  <c r="H73" i="9"/>
  <c r="H66" i="9"/>
  <c r="H65" i="9"/>
  <c r="H61" i="9"/>
  <c r="H60" i="9"/>
  <c r="H59" i="9"/>
  <c r="H58" i="9"/>
  <c r="H54" i="9"/>
  <c r="H53" i="9"/>
  <c r="H52" i="9"/>
  <c r="H51" i="9"/>
  <c r="H50" i="9"/>
  <c r="H49" i="9"/>
  <c r="H48" i="9"/>
  <c r="H47" i="9"/>
  <c r="H26" i="9"/>
  <c r="H39" i="9"/>
  <c r="H35" i="9"/>
  <c r="H34" i="9"/>
  <c r="H33" i="9"/>
  <c r="H31" i="9"/>
  <c r="H27" i="9"/>
  <c r="H25" i="9"/>
  <c r="H24" i="9"/>
  <c r="H22" i="9"/>
  <c r="H21" i="9"/>
  <c r="H16" i="9"/>
  <c r="H18" i="9" s="1"/>
  <c r="F14" i="6" s="1"/>
  <c r="H11" i="9"/>
  <c r="H10" i="9"/>
  <c r="H9" i="9"/>
  <c r="H84" i="8"/>
  <c r="H85" i="8"/>
  <c r="H73" i="8"/>
  <c r="F56" i="6" s="1"/>
  <c r="H85" i="9"/>
  <c r="H84" i="9"/>
  <c r="H83" i="9"/>
  <c r="H81" i="9"/>
  <c r="H80" i="9"/>
  <c r="H79" i="9"/>
  <c r="H77" i="9"/>
  <c r="H59" i="8"/>
  <c r="H58" i="8"/>
  <c r="H54" i="8"/>
  <c r="H15" i="8"/>
  <c r="H48" i="8"/>
  <c r="H46" i="8"/>
  <c r="H45" i="8"/>
  <c r="H43" i="8"/>
  <c r="H42" i="8"/>
  <c r="H41" i="8"/>
  <c r="H14" i="8"/>
  <c r="H10" i="8"/>
  <c r="H11" i="8"/>
  <c r="H9" i="8"/>
  <c r="H36" i="8"/>
  <c r="H34" i="8"/>
  <c r="H32" i="8"/>
  <c r="H31" i="8"/>
  <c r="H61" i="8"/>
  <c r="H60" i="8"/>
  <c r="H57" i="8"/>
  <c r="H56" i="8"/>
  <c r="H55" i="8"/>
  <c r="H53" i="8"/>
  <c r="H52" i="8"/>
  <c r="H16" i="8"/>
  <c r="H13" i="8"/>
  <c r="H81" i="10" l="1"/>
  <c r="F54" i="6"/>
  <c r="F55" i="6"/>
  <c r="H86" i="11"/>
  <c r="H73" i="11"/>
  <c r="F40" i="6" s="1"/>
  <c r="H62" i="11"/>
  <c r="F39" i="6" s="1"/>
  <c r="H44" i="9"/>
  <c r="F17" i="6" s="1"/>
  <c r="H87" i="9"/>
  <c r="F21" i="6" s="1"/>
  <c r="H86" i="8"/>
  <c r="H21" i="12"/>
  <c r="F44" i="6" s="1"/>
  <c r="F45" i="6" s="1"/>
  <c r="H20" i="11"/>
  <c r="F34" i="6" s="1"/>
  <c r="H28" i="11"/>
  <c r="F35" i="6" s="1"/>
  <c r="H38" i="11"/>
  <c r="F36" i="6" s="1"/>
  <c r="H50" i="11"/>
  <c r="F37" i="6" s="1"/>
  <c r="H57" i="11"/>
  <c r="F38" i="6" s="1"/>
  <c r="H15" i="11"/>
  <c r="F33" i="6" s="1"/>
  <c r="H55" i="10"/>
  <c r="F28" i="6" s="1"/>
  <c r="H43" i="10"/>
  <c r="F27" i="6" s="1"/>
  <c r="H26" i="10"/>
  <c r="F26" i="6" s="1"/>
  <c r="H68" i="10"/>
  <c r="F29" i="6" s="1"/>
  <c r="H74" i="9"/>
  <c r="F20" i="6" s="1"/>
  <c r="H62" i="9"/>
  <c r="F19" i="6" s="1"/>
  <c r="H55" i="9"/>
  <c r="F18" i="6" s="1"/>
  <c r="H36" i="9"/>
  <c r="F16" i="6" s="1"/>
  <c r="H28" i="9"/>
  <c r="F15" i="6" s="1"/>
  <c r="H13" i="9"/>
  <c r="F13" i="6" s="1"/>
  <c r="H49" i="8"/>
  <c r="F9" i="6" s="1"/>
  <c r="H38" i="8"/>
  <c r="F8" i="6" s="1"/>
  <c r="H17" i="8"/>
  <c r="F7" i="6" s="1"/>
  <c r="F65" i="8"/>
  <c r="H63" i="8"/>
  <c r="F10" i="6" s="1"/>
  <c r="F30" i="6" l="1"/>
  <c r="F41" i="6"/>
  <c r="F11" i="6"/>
  <c r="F22" i="6"/>
  <c r="H23" i="12"/>
  <c r="H75" i="11"/>
  <c r="H89" i="9"/>
  <c r="H65" i="8"/>
  <c r="H70" i="10"/>
  <c r="F48" i="6" l="1"/>
  <c r="B14" i="7" l="1"/>
  <c r="B9" i="7"/>
  <c r="E45" i="6" l="1"/>
  <c r="C45" i="6"/>
  <c r="E41" i="6"/>
  <c r="C41" i="6"/>
  <c r="E30" i="6"/>
  <c r="C30" i="6"/>
  <c r="C22" i="6"/>
  <c r="E22" i="6"/>
  <c r="E11" i="6"/>
  <c r="C11" i="6"/>
  <c r="C48" i="6" l="1"/>
</calcChain>
</file>

<file path=xl/sharedStrings.xml><?xml version="1.0" encoding="utf-8"?>
<sst xmlns="http://schemas.openxmlformats.org/spreadsheetml/2006/main" count="728" uniqueCount="297">
  <si>
    <t>SIEGE SOCIAL du FSH</t>
  </si>
  <si>
    <t>Nbre</t>
  </si>
  <si>
    <t>SU</t>
  </si>
  <si>
    <t>ST</t>
  </si>
  <si>
    <t>TOTAL</t>
  </si>
  <si>
    <t>ACCUEIL</t>
  </si>
  <si>
    <t>EAD008</t>
  </si>
  <si>
    <t>Sas d'entrée Direction Ayant Droit</t>
  </si>
  <si>
    <t>pm</t>
  </si>
  <si>
    <t>EAD002</t>
  </si>
  <si>
    <t>Hall d'accueil Direction Ayant Droit</t>
  </si>
  <si>
    <t>Accueil Direction Ayants Droit</t>
  </si>
  <si>
    <t>EAD006</t>
  </si>
  <si>
    <t>Salon d'attente</t>
  </si>
  <si>
    <t>ADM008</t>
  </si>
  <si>
    <t>Salle de réunion</t>
  </si>
  <si>
    <t>TEC001</t>
  </si>
  <si>
    <t>COM021</t>
  </si>
  <si>
    <t>Sanitaires publics</t>
  </si>
  <si>
    <t>SOUS-TOTAL</t>
  </si>
  <si>
    <t>RESTAURANT - CAFETERIA - SALLE PLURIACTIVITES</t>
  </si>
  <si>
    <t>Cafeteria</t>
  </si>
  <si>
    <t>SGE345</t>
  </si>
  <si>
    <t>CDI001</t>
  </si>
  <si>
    <t>Espace repos, lecture</t>
  </si>
  <si>
    <t>COM032</t>
  </si>
  <si>
    <t>Salle pluri-activités</t>
  </si>
  <si>
    <t>AUTRES ESPACES</t>
  </si>
  <si>
    <t>ADM005</t>
  </si>
  <si>
    <t>Salle du comité d'entreprise</t>
  </si>
  <si>
    <t>ADM002</t>
  </si>
  <si>
    <t>Bureau syndical</t>
  </si>
  <si>
    <t>COM040</t>
  </si>
  <si>
    <t>ADM311</t>
  </si>
  <si>
    <t>Espace reprographie</t>
  </si>
  <si>
    <t>COM323</t>
  </si>
  <si>
    <t>Local déchets</t>
  </si>
  <si>
    <t>COM036</t>
  </si>
  <si>
    <t>Locaux ménage</t>
  </si>
  <si>
    <t>Locaux techniques de niveau</t>
  </si>
  <si>
    <t>TOTAL SURFACE UTILE</t>
  </si>
  <si>
    <t>DIRECTION AYANTS DROIT</t>
  </si>
  <si>
    <t>ADM001</t>
  </si>
  <si>
    <t>Bureau direction</t>
  </si>
  <si>
    <t>ADM006</t>
  </si>
  <si>
    <t>PM</t>
  </si>
  <si>
    <t>Niche coffre-fort</t>
  </si>
  <si>
    <t>CENTRE RELATION CLIENT&amp; INCIVILITES</t>
  </si>
  <si>
    <t>Cellule incivilités</t>
  </si>
  <si>
    <t>Centre relation client</t>
  </si>
  <si>
    <t>ACCESSION</t>
  </si>
  <si>
    <t>Responsable accession</t>
  </si>
  <si>
    <t>Chargé-e de clientèle accession</t>
  </si>
  <si>
    <t>COM024</t>
  </si>
  <si>
    <t>Espace attente</t>
  </si>
  <si>
    <t>GESTION LOCATIVE</t>
  </si>
  <si>
    <t>Responsable gestion locative</t>
  </si>
  <si>
    <t>Adjoint-e au responsable gestion locative</t>
  </si>
  <si>
    <t>Chargé-e de clientèle</t>
  </si>
  <si>
    <t>Commercial</t>
  </si>
  <si>
    <t>Gérants de site</t>
  </si>
  <si>
    <t>Bureau de passage</t>
  </si>
  <si>
    <t>SUIVI  SOCIAL</t>
  </si>
  <si>
    <t>Suivi social</t>
  </si>
  <si>
    <t>CONTENTIEUX</t>
  </si>
  <si>
    <t>Responsable</t>
  </si>
  <si>
    <t>Chargé recouvrement</t>
  </si>
  <si>
    <t>AIDE AU LOGEMENT</t>
  </si>
  <si>
    <t>Adjoint-e au responsable</t>
  </si>
  <si>
    <t>LOCAUX COMMUNS DU SERVICE</t>
  </si>
  <si>
    <t>COM050</t>
  </si>
  <si>
    <t>Coin café</t>
  </si>
  <si>
    <t>CDI005</t>
  </si>
  <si>
    <t>OPERATIONS</t>
  </si>
  <si>
    <t>Directrice technique adjointe</t>
  </si>
  <si>
    <t>Chargé-e d'opérations</t>
  </si>
  <si>
    <t>ENTRETIEN  PATRIMOINE</t>
  </si>
  <si>
    <t>Adjoint-e au responsable patrimoine</t>
  </si>
  <si>
    <t>Chargé-e de patrimoine</t>
  </si>
  <si>
    <t>CELLULE SUPPORT</t>
  </si>
  <si>
    <t>Assistant-e</t>
  </si>
  <si>
    <t>Assistant-e administratif et technique</t>
  </si>
  <si>
    <t>Secretaire</t>
  </si>
  <si>
    <t>DIRECTION  SERVICE</t>
  </si>
  <si>
    <t>Directeur Général Adjoint</t>
  </si>
  <si>
    <t>JURIDIQUE  ENTREPRISE</t>
  </si>
  <si>
    <t>RESSOURCES  HUMAINES</t>
  </si>
  <si>
    <t>Archives/zones de classement</t>
  </si>
  <si>
    <t>FINANCES / COMPTABILITE</t>
  </si>
  <si>
    <t>Directeur Financier</t>
  </si>
  <si>
    <t>Chef comptable</t>
  </si>
  <si>
    <t>Comptable</t>
  </si>
  <si>
    <t>Pôle comptabilité opérations</t>
  </si>
  <si>
    <t>Pôle comptabilité fournisseur</t>
  </si>
  <si>
    <t>Archives vivantes</t>
  </si>
  <si>
    <t>CONTRÔLE DE GESTION</t>
  </si>
  <si>
    <t>Responsable contrôleur de gestion</t>
  </si>
  <si>
    <t>Contrôleur de gestion</t>
  </si>
  <si>
    <t>Assistant-e contrôle de gestion</t>
  </si>
  <si>
    <t>QUALITE</t>
  </si>
  <si>
    <t>SYSTÈME  D'INFORMATION</t>
  </si>
  <si>
    <t>ADM003</t>
  </si>
  <si>
    <t>Technicien-ne</t>
  </si>
  <si>
    <t>Prestataire</t>
  </si>
  <si>
    <t>TEC008</t>
  </si>
  <si>
    <t>Salle de serveurs</t>
  </si>
  <si>
    <t>Stockage</t>
  </si>
  <si>
    <t>COMMUNICATION</t>
  </si>
  <si>
    <t>MOYENS  GENERAUX</t>
  </si>
  <si>
    <t>Stockage consommables</t>
  </si>
  <si>
    <t xml:space="preserve">ADM005 </t>
  </si>
  <si>
    <t xml:space="preserve"> Juriste</t>
  </si>
  <si>
    <t xml:space="preserve">Archives  </t>
  </si>
  <si>
    <t>Juriste</t>
  </si>
  <si>
    <t>DIRECTION GENERALE</t>
  </si>
  <si>
    <t>DIRECTION</t>
  </si>
  <si>
    <t>Directeur Général</t>
  </si>
  <si>
    <t>Secrétaire</t>
  </si>
  <si>
    <t>Bureau de passage (administrateurs)</t>
  </si>
  <si>
    <t>ADM007</t>
  </si>
  <si>
    <t>Salle du Conseil d'Administration</t>
  </si>
  <si>
    <t>ADM011</t>
  </si>
  <si>
    <t>RATIO SHON/SU</t>
  </si>
  <si>
    <t>SHON</t>
  </si>
  <si>
    <t>NIVEAU</t>
  </si>
  <si>
    <t>SERVICES</t>
  </si>
  <si>
    <t>SUIVI SOCIAL</t>
  </si>
  <si>
    <t>CENTRE RELATIONS CLIENT et INCIVILITES</t>
  </si>
  <si>
    <t>SYSTEMES INFORMATION</t>
  </si>
  <si>
    <t>MOYENS GENERAUX</t>
  </si>
  <si>
    <t>NIVEAU 2</t>
  </si>
  <si>
    <t>RESSOURCES HUMAINES</t>
  </si>
  <si>
    <t>NIVEAU 3</t>
  </si>
  <si>
    <t>DIRECTION SERVICE</t>
  </si>
  <si>
    <t>JURIDIQUE ENTREPRISE</t>
  </si>
  <si>
    <t>FINANCES/COMPTABILITE</t>
  </si>
  <si>
    <t>CAFETERIA, SALLE PLURI-ACTIVITES</t>
  </si>
  <si>
    <t>TOTAL SURFACES</t>
  </si>
  <si>
    <t>RECAPITULATIF DES SURFACES DU SIEGE FSH</t>
  </si>
  <si>
    <t>Bureau secrétariat -assistante</t>
  </si>
  <si>
    <t xml:space="preserve">SOUS-TOTAL  </t>
  </si>
  <si>
    <t>COMMERCES, SERVICES COMMERCIAUX ET AUTRES ACTIVITES</t>
  </si>
  <si>
    <t>Activités commerciales</t>
  </si>
  <si>
    <t>Nombre d'activités</t>
  </si>
  <si>
    <t>Type d'offre</t>
  </si>
  <si>
    <t>Positionnement préférentiel</t>
  </si>
  <si>
    <t>Epicerie sèche, boissons</t>
  </si>
  <si>
    <t>300 à 400 m²</t>
  </si>
  <si>
    <t>Superette sous enseigne nationale</t>
  </si>
  <si>
    <t>Prime
Proximité parking</t>
  </si>
  <si>
    <t>Pain, pâtisserie</t>
  </si>
  <si>
    <t>100 m²</t>
  </si>
  <si>
    <t>Boulangerie, pâtisserie, restauration légère</t>
  </si>
  <si>
    <t>Prime - proximité locomotive alimentaire
Parking au contact</t>
  </si>
  <si>
    <t>Revues, journaux, magazines</t>
  </si>
  <si>
    <t>Tabacs</t>
  </si>
  <si>
    <t>50 à 100 m²</t>
  </si>
  <si>
    <t>Maison de la presse + tabac + librairie</t>
  </si>
  <si>
    <t>450 à 600 m²</t>
  </si>
  <si>
    <t>Café, restauration</t>
  </si>
  <si>
    <t>Café</t>
  </si>
  <si>
    <t>Restauration</t>
  </si>
  <si>
    <t>300 m²</t>
  </si>
  <si>
    <t>200 m²</t>
  </si>
  <si>
    <t>Afterwork (bar à bières, bar à sport…)</t>
  </si>
  <si>
    <t>Prime ou n°1
Possibilité de terrasse sur domaine public ou/et sur retour intérieur de l'ilot,</t>
  </si>
  <si>
    <t>Restauration spécialisés (burger, sushi, asiatique)</t>
  </si>
  <si>
    <t>350 à 500 m²</t>
  </si>
  <si>
    <t>Beauté, soins</t>
  </si>
  <si>
    <t>Coiffeur</t>
  </si>
  <si>
    <t>Institut de beauté</t>
  </si>
  <si>
    <t>1 à 2</t>
  </si>
  <si>
    <t>2 à 3</t>
  </si>
  <si>
    <t>40 m²</t>
  </si>
  <si>
    <t>80 à 100 m²</t>
  </si>
  <si>
    <t>Salon sous enseaigne</t>
  </si>
  <si>
    <t>Emplacement n° 2</t>
  </si>
  <si>
    <t>Soins de beauté, massage, spa</t>
  </si>
  <si>
    <t>Services non commerciaux</t>
  </si>
  <si>
    <t>Banque, assurance</t>
  </si>
  <si>
    <t>Agence commerciale</t>
  </si>
  <si>
    <t>Emplacement n° 1</t>
  </si>
  <si>
    <t>Service public</t>
  </si>
  <si>
    <t>Casiers de retrait achats en ligne</t>
  </si>
  <si>
    <t>Casiers extérieurs. Pas de surface interne au bâtiment</t>
  </si>
  <si>
    <t>A proximité de la locomotive alimentaire</t>
  </si>
  <si>
    <t>3 à 4</t>
  </si>
  <si>
    <t>200 à 300 m²</t>
  </si>
  <si>
    <t>Autres activités</t>
  </si>
  <si>
    <t>Crèche
Espace bébé-parents</t>
  </si>
  <si>
    <t>300 à 350 m²</t>
  </si>
  <si>
    <t>Structure moyenne 40 berceaux + espace extérieur</t>
  </si>
  <si>
    <t>Pas de localisation préférentielle
Parking au contact</t>
  </si>
  <si>
    <t>Espace animation associatif</t>
  </si>
  <si>
    <t>80 m²</t>
  </si>
  <si>
    <t>Salles d'activités avec cuisine couplées à une offre d'hébergement/logements spécifiques</t>
  </si>
  <si>
    <t>Pas de localisation préférentielle</t>
  </si>
  <si>
    <t>Espace co-working</t>
  </si>
  <si>
    <t>70 m²</t>
  </si>
  <si>
    <t xml:space="preserve">Bureaux open space, salles réunions, ateliers, </t>
  </si>
  <si>
    <t>Service administratif</t>
  </si>
  <si>
    <t>600 à 700 m²</t>
  </si>
  <si>
    <t>TOTAL GENERAL : 2 100 m² max</t>
  </si>
  <si>
    <t>Surface totale phase concours</t>
  </si>
  <si>
    <t>Surface totale</t>
  </si>
  <si>
    <t>SHOB</t>
  </si>
  <si>
    <t>SIEGE SOCIAL FSH</t>
  </si>
  <si>
    <t>MAGASIN SOUS PARKING SILO</t>
  </si>
  <si>
    <t xml:space="preserve">OBSERVATIONS PROJET </t>
  </si>
  <si>
    <t>SAS</t>
  </si>
  <si>
    <t>Local onduleur</t>
  </si>
  <si>
    <t>Circulations</t>
  </si>
  <si>
    <t>Terrasses</t>
  </si>
  <si>
    <t>NIVEAU REZ-DE-CHAUSSE</t>
  </si>
  <si>
    <t>Sas accès Direction Technique  (Hall 2)</t>
  </si>
  <si>
    <t>Sanitaires personnel</t>
  </si>
  <si>
    <t>Archives</t>
  </si>
  <si>
    <t>RDC</t>
  </si>
  <si>
    <t>SHON / niveau</t>
  </si>
  <si>
    <t>NIVEAU R+1</t>
  </si>
  <si>
    <t>R+1</t>
  </si>
  <si>
    <t>PARKING SILO</t>
  </si>
  <si>
    <t>PK SILO</t>
  </si>
  <si>
    <t>SHOB / niveau</t>
  </si>
  <si>
    <t>Archives accession</t>
  </si>
  <si>
    <t>Salle de reunion</t>
  </si>
  <si>
    <t>R+2</t>
  </si>
  <si>
    <t>NIVEAU R+2</t>
  </si>
  <si>
    <t>Réserves</t>
  </si>
  <si>
    <t>R+3</t>
  </si>
  <si>
    <t>NIVEAU R+3</t>
  </si>
  <si>
    <t>Salle d'attente</t>
  </si>
  <si>
    <t>R+4</t>
  </si>
  <si>
    <t>NIVEAU R+4</t>
  </si>
  <si>
    <t>CUI028</t>
  </si>
  <si>
    <t xml:space="preserve">  GESTION LOCATIVE</t>
  </si>
  <si>
    <t xml:space="preserve">  ACCUEIL FSH</t>
  </si>
  <si>
    <t>SOUS-TOTAL NIVEAU RDC</t>
  </si>
  <si>
    <t xml:space="preserve">   DIRECTION AYANTS DROIT</t>
  </si>
  <si>
    <t>SOUS-TOTAL NIVEAU R+1</t>
  </si>
  <si>
    <t>SOUS-TOTAL NIVEAU R+2</t>
  </si>
  <si>
    <t>SOUS-TOTAL NIVEAU R+3</t>
  </si>
  <si>
    <t>SOUS-TOTAL NIVEAU R+4</t>
  </si>
  <si>
    <t>NIVEAU 1</t>
  </si>
  <si>
    <t>Bureau individuel</t>
  </si>
  <si>
    <t>Aide  comptable AL et comptable banque</t>
  </si>
  <si>
    <t>Parking</t>
  </si>
  <si>
    <t xml:space="preserve">Parking </t>
  </si>
  <si>
    <t>,</t>
  </si>
  <si>
    <t>Futur commerce</t>
  </si>
  <si>
    <t>Future zone de stockage</t>
  </si>
  <si>
    <t>SAS commerce</t>
  </si>
  <si>
    <t>Futur local poubelles</t>
  </si>
  <si>
    <t>Zone deux roues</t>
  </si>
  <si>
    <t>Rampe entrée</t>
  </si>
  <si>
    <t>Parking silo</t>
  </si>
  <si>
    <t>Rampe parking silo</t>
  </si>
  <si>
    <t>Allée piétonne</t>
  </si>
  <si>
    <t>Archives contentieux</t>
  </si>
  <si>
    <t>Surface non utilisée</t>
  </si>
  <si>
    <t>Rampes</t>
  </si>
  <si>
    <t>Local ménage</t>
  </si>
  <si>
    <t>Directeur technique</t>
  </si>
  <si>
    <t>Surface non utiliseé</t>
  </si>
  <si>
    <t>Réserve</t>
  </si>
  <si>
    <t>FUTUR COMMERCE</t>
  </si>
  <si>
    <t>FUTURE ZONE DE STOCKAGE</t>
  </si>
  <si>
    <t>FUTUR LOCAL POUB + 2 ROUES VELOS COMMERCE</t>
  </si>
  <si>
    <t>PK SILO + COMMERCE</t>
  </si>
  <si>
    <t>SHON  projet phase PC</t>
  </si>
  <si>
    <t>SU projet phase PC</t>
  </si>
  <si>
    <t>Surfaces projet phase PC</t>
  </si>
  <si>
    <t>dont commerce</t>
  </si>
  <si>
    <t>immeuble bureau</t>
  </si>
  <si>
    <t>446,13</t>
  </si>
  <si>
    <t>153,88</t>
  </si>
  <si>
    <t>17,78</t>
  </si>
  <si>
    <t>817,91</t>
  </si>
  <si>
    <t>369,07</t>
  </si>
  <si>
    <t>41,47</t>
  </si>
  <si>
    <t>13,28</t>
  </si>
  <si>
    <t>SHOB / niveau totale (burx +prk+ commerce)</t>
  </si>
  <si>
    <t>Parking futur commerce (dont sanitaires)</t>
  </si>
  <si>
    <t>Sur plan</t>
  </si>
  <si>
    <t>906,15</t>
  </si>
  <si>
    <t>Dont prk FSH</t>
  </si>
  <si>
    <t>TOTAL SURFACE UTILE Parking SILO RDC</t>
  </si>
  <si>
    <t>IMM SIEGE</t>
  </si>
  <si>
    <t xml:space="preserve">   NIVEAU RDC Parking FSH</t>
  </si>
  <si>
    <t>SU : Sans la rampe entre rdc et 1 ier</t>
  </si>
  <si>
    <t>PK. SILO FSH</t>
  </si>
  <si>
    <t>Immeuble SILO</t>
  </si>
  <si>
    <t>soit sous-total Parking FSH</t>
  </si>
  <si>
    <t>IMMEUBLE PARKING + COMMERCE</t>
  </si>
  <si>
    <t>SU FSH</t>
  </si>
  <si>
    <t xml:space="preserve">Jardinière </t>
  </si>
  <si>
    <t xml:space="preserve">Future zone 2 roues vélos - commerce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</si>
</sst>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4"/>
      <color theme="8" tint="-0.249977111117893"/>
      <name val="Arial Narrow"/>
      <family val="2"/>
    </font>
    <font>
      <b/>
      <sz val="10"/>
      <color rgb="FF0000FF"/>
      <name val="Arial Narrow"/>
      <family val="2"/>
    </font>
    <font>
      <sz val="10"/>
      <color rgb="FF0000FF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1"/>
      <color rgb="FF0000FF"/>
      <name val="Arial Narrow"/>
      <family val="2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BBA58"/>
        <bgColor indexed="64"/>
      </patternFill>
    </fill>
    <fill>
      <patternFill patternType="solid">
        <fgColor rgb="FFD7E3B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2" xfId="0" applyFont="1" applyBorder="1"/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6" fillId="4" borderId="2" xfId="0" applyFont="1" applyFill="1" applyBorder="1"/>
    <xf numFmtId="0" fontId="2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2"/>
    </xf>
    <xf numFmtId="0" fontId="1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left" vertical="center" wrapText="1" indent="2"/>
    </xf>
    <xf numFmtId="0" fontId="7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49" fontId="6" fillId="0" borderId="0" xfId="0" applyNumberFormat="1" applyFont="1"/>
    <xf numFmtId="49" fontId="6" fillId="2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/>
    </xf>
    <xf numFmtId="4" fontId="8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 indent="5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wrapText="1" indent="1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 indent="1"/>
    </xf>
    <xf numFmtId="4" fontId="9" fillId="0" borderId="2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49" fontId="6" fillId="2" borderId="13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left" vertical="center" wrapText="1" indent="8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4" borderId="2" xfId="0" applyNumberFormat="1" applyFont="1" applyFill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vertical="top" wrapText="1"/>
    </xf>
    <xf numFmtId="0" fontId="6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1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12" borderId="22" xfId="0" applyFont="1" applyFill="1" applyBorder="1" applyAlignment="1">
      <alignment vertical="center" wrapText="1"/>
    </xf>
    <xf numFmtId="0" fontId="6" fillId="12" borderId="23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vertical="center"/>
    </xf>
    <xf numFmtId="0" fontId="6" fillId="12" borderId="24" xfId="0" applyFont="1" applyFill="1" applyBorder="1" applyAlignment="1">
      <alignment vertical="center" wrapText="1"/>
    </xf>
    <xf numFmtId="0" fontId="6" fillId="11" borderId="25" xfId="0" applyFont="1" applyFill="1" applyBorder="1" applyAlignment="1">
      <alignment vertical="center" wrapText="1"/>
    </xf>
    <xf numFmtId="0" fontId="6" fillId="11" borderId="2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vertical="center"/>
    </xf>
    <xf numFmtId="0" fontId="6" fillId="11" borderId="27" xfId="0" applyFont="1" applyFill="1" applyBorder="1" applyAlignment="1">
      <alignment vertical="center" wrapText="1"/>
    </xf>
    <xf numFmtId="0" fontId="6" fillId="12" borderId="25" xfId="0" applyFont="1" applyFill="1" applyBorder="1" applyAlignment="1">
      <alignment vertical="center" wrapText="1"/>
    </xf>
    <xf numFmtId="0" fontId="11" fillId="8" borderId="0" xfId="0" applyFont="1" applyFill="1" applyAlignment="1">
      <alignment horizontal="left" vertical="center" wrapText="1"/>
    </xf>
    <xf numFmtId="0" fontId="11" fillId="8" borderId="28" xfId="0" applyFont="1" applyFill="1" applyBorder="1" applyAlignment="1">
      <alignment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vertical="center"/>
    </xf>
    <xf numFmtId="0" fontId="6" fillId="11" borderId="26" xfId="0" applyFont="1" applyFill="1" applyBorder="1" applyAlignment="1">
      <alignment vertical="center" wrapText="1"/>
    </xf>
    <xf numFmtId="0" fontId="6" fillId="12" borderId="23" xfId="0" applyFont="1" applyFill="1" applyBorder="1" applyAlignment="1">
      <alignment vertical="center" wrapText="1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/>
    </xf>
    <xf numFmtId="0" fontId="9" fillId="12" borderId="23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vertical="center"/>
    </xf>
    <xf numFmtId="0" fontId="12" fillId="13" borderId="0" xfId="0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9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14" borderId="0" xfId="0" applyFont="1" applyFill="1"/>
    <xf numFmtId="0" fontId="6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49" fontId="9" fillId="0" borderId="0" xfId="0" applyNumberFormat="1" applyFont="1"/>
    <xf numFmtId="49" fontId="9" fillId="2" borderId="2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9" fillId="2" borderId="13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2" xfId="0" applyFont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 indent="8"/>
    </xf>
    <xf numFmtId="0" fontId="9" fillId="0" borderId="34" xfId="0" applyFont="1" applyBorder="1" applyAlignment="1">
      <alignment vertical="center" wrapText="1"/>
    </xf>
    <xf numFmtId="0" fontId="9" fillId="3" borderId="34" xfId="0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 indent="1"/>
    </xf>
    <xf numFmtId="0" fontId="1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4" fontId="9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49" fontId="6" fillId="0" borderId="2" xfId="0" applyNumberFormat="1" applyFont="1" applyBorder="1"/>
    <xf numFmtId="49" fontId="9" fillId="0" borderId="2" xfId="0" applyNumberFormat="1" applyFont="1" applyBorder="1"/>
    <xf numFmtId="0" fontId="1" fillId="2" borderId="2" xfId="0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 indent="1"/>
    </xf>
    <xf numFmtId="4" fontId="8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 indent="1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/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Fill="1" applyBorder="1" applyAlignment="1"/>
    <xf numFmtId="0" fontId="9" fillId="0" borderId="2" xfId="0" applyFont="1" applyBorder="1" applyAlignment="1"/>
    <xf numFmtId="0" fontId="1" fillId="2" borderId="8" xfId="0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1" fillId="2" borderId="8" xfId="0" applyNumberFormat="1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8" fillId="5" borderId="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0" fontId="6" fillId="15" borderId="2" xfId="0" applyFont="1" applyFill="1" applyBorder="1"/>
    <xf numFmtId="4" fontId="9" fillId="15" borderId="2" xfId="0" applyNumberFormat="1" applyFont="1" applyFill="1" applyBorder="1" applyAlignment="1">
      <alignment horizontal="right"/>
    </xf>
    <xf numFmtId="2" fontId="6" fillId="0" borderId="2" xfId="0" applyNumberFormat="1" applyFont="1" applyBorder="1"/>
    <xf numFmtId="0" fontId="6" fillId="16" borderId="2" xfId="0" applyFont="1" applyFill="1" applyBorder="1"/>
    <xf numFmtId="49" fontId="6" fillId="16" borderId="2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2" fontId="1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4" fontId="8" fillId="15" borderId="11" xfId="0" applyNumberFormat="1" applyFont="1" applyFill="1" applyBorder="1" applyAlignment="1">
      <alignment horizontal="right" vertical="center" wrapText="1"/>
    </xf>
    <xf numFmtId="4" fontId="8" fillId="15" borderId="11" xfId="0" applyNumberFormat="1" applyFont="1" applyFill="1" applyBorder="1" applyAlignment="1">
      <alignment horizontal="center" vertical="center" wrapText="1"/>
    </xf>
    <xf numFmtId="2" fontId="8" fillId="15" borderId="11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vertical="center" wrapText="1"/>
    </xf>
    <xf numFmtId="3" fontId="8" fillId="16" borderId="37" xfId="0" applyNumberFormat="1" applyFont="1" applyFill="1" applyBorder="1" applyAlignment="1">
      <alignment horizontal="center" vertical="center" wrapText="1"/>
    </xf>
    <xf numFmtId="4" fontId="1" fillId="16" borderId="36" xfId="0" applyNumberFormat="1" applyFont="1" applyFill="1" applyBorder="1" applyAlignment="1">
      <alignment horizontal="right" vertical="center" wrapText="1"/>
    </xf>
    <xf numFmtId="2" fontId="1" fillId="16" borderId="36" xfId="0" applyNumberFormat="1" applyFont="1" applyFill="1" applyBorder="1" applyAlignment="1">
      <alignment horizontal="center" vertical="center" wrapText="1"/>
    </xf>
    <xf numFmtId="2" fontId="8" fillId="16" borderId="38" xfId="0" applyNumberFormat="1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4" fontId="9" fillId="18" borderId="2" xfId="0" applyNumberFormat="1" applyFont="1" applyFill="1" applyBorder="1" applyAlignment="1">
      <alignment horizontal="center" vertical="center" wrapText="1"/>
    </xf>
    <xf numFmtId="3" fontId="9" fillId="18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6" fillId="0" borderId="0" xfId="1" applyFont="1"/>
    <xf numFmtId="4" fontId="9" fillId="17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left" vertical="center" wrapText="1" indent="2"/>
    </xf>
    <xf numFmtId="0" fontId="9" fillId="0" borderId="7" xfId="0" applyFont="1" applyBorder="1" applyAlignment="1">
      <alignment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2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left" vertical="center"/>
    </xf>
    <xf numFmtId="0" fontId="6" fillId="12" borderId="27" xfId="0" applyFont="1" applyFill="1" applyBorder="1" applyAlignment="1">
      <alignment horizontal="left" vertical="center" wrapText="1"/>
    </xf>
    <xf numFmtId="0" fontId="9" fillId="12" borderId="29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2"/>
  <sheetViews>
    <sheetView topLeftCell="A61" zoomScaleNormal="100" zoomScaleSheetLayoutView="80" workbookViewId="0">
      <selection activeCell="F58" sqref="F58"/>
    </sheetView>
  </sheetViews>
  <sheetFormatPr baseColWidth="10" defaultColWidth="11.42578125" defaultRowHeight="12.75" x14ac:dyDescent="0.2"/>
  <cols>
    <col min="1" max="1" width="14" style="1" customWidth="1"/>
    <col min="2" max="2" width="38.28515625" style="1" customWidth="1"/>
    <col min="3" max="5" width="11.42578125" style="1"/>
    <col min="6" max="7" width="11.42578125" style="122"/>
    <col min="8" max="8" width="9.42578125" style="1" customWidth="1"/>
    <col min="9" max="9" width="29.5703125" style="151" customWidth="1"/>
    <col min="10" max="16384" width="11.42578125" style="1"/>
  </cols>
  <sheetData>
    <row r="2" spans="1:9" ht="18" x14ac:dyDescent="0.25">
      <c r="A2" s="27" t="s">
        <v>138</v>
      </c>
    </row>
    <row r="4" spans="1:9" s="28" customFormat="1" ht="25.5" x14ac:dyDescent="0.2">
      <c r="A4" s="319" t="s">
        <v>0</v>
      </c>
      <c r="B4" s="319"/>
      <c r="C4" s="14" t="s">
        <v>2</v>
      </c>
      <c r="D4" s="14" t="s">
        <v>122</v>
      </c>
      <c r="E4" s="14" t="s">
        <v>123</v>
      </c>
      <c r="F4" s="120" t="s">
        <v>270</v>
      </c>
      <c r="G4" s="120" t="s">
        <v>269</v>
      </c>
      <c r="H4" s="14" t="s">
        <v>205</v>
      </c>
      <c r="I4" s="161" t="s">
        <v>208</v>
      </c>
    </row>
    <row r="5" spans="1:9" x14ac:dyDescent="0.2">
      <c r="A5" s="16" t="s">
        <v>124</v>
      </c>
      <c r="B5" s="17" t="s">
        <v>125</v>
      </c>
      <c r="C5" s="18"/>
      <c r="D5" s="18"/>
      <c r="E5" s="18"/>
      <c r="F5" s="123"/>
      <c r="G5" s="123"/>
      <c r="H5" s="18"/>
      <c r="I5" s="162"/>
    </row>
    <row r="7" spans="1:9" x14ac:dyDescent="0.2">
      <c r="A7" s="17" t="s">
        <v>217</v>
      </c>
      <c r="B7" s="19" t="s">
        <v>236</v>
      </c>
      <c r="C7" s="20">
        <v>168</v>
      </c>
      <c r="D7" s="20">
        <v>1.35</v>
      </c>
      <c r="E7" s="20">
        <v>227</v>
      </c>
      <c r="F7" s="262">
        <f>'Niveau RDC'!H17</f>
        <v>139.67000000000002</v>
      </c>
      <c r="G7" s="121"/>
      <c r="H7" s="21"/>
      <c r="I7" s="145"/>
    </row>
    <row r="8" spans="1:9" x14ac:dyDescent="0.2">
      <c r="A8" s="21"/>
      <c r="B8" s="19" t="s">
        <v>235</v>
      </c>
      <c r="C8" s="241">
        <v>279</v>
      </c>
      <c r="D8" s="241">
        <v>1.35</v>
      </c>
      <c r="E8" s="241">
        <v>377</v>
      </c>
      <c r="F8" s="262">
        <f>'Niveau RDC'!H38</f>
        <v>283.90000000000003</v>
      </c>
      <c r="G8" s="121"/>
      <c r="H8" s="21"/>
      <c r="I8" s="145"/>
    </row>
    <row r="9" spans="1:9" x14ac:dyDescent="0.2">
      <c r="A9" s="21"/>
      <c r="B9" s="22" t="s">
        <v>67</v>
      </c>
      <c r="C9" s="241">
        <v>121</v>
      </c>
      <c r="D9" s="241">
        <v>1.35</v>
      </c>
      <c r="E9" s="241">
        <v>163</v>
      </c>
      <c r="F9" s="262">
        <f>'Niveau RDC'!H49</f>
        <v>123.07</v>
      </c>
      <c r="G9" s="121"/>
      <c r="H9" s="21"/>
      <c r="I9" s="145"/>
    </row>
    <row r="10" spans="1:9" x14ac:dyDescent="0.2">
      <c r="A10" s="21"/>
      <c r="B10" s="22" t="s">
        <v>69</v>
      </c>
      <c r="C10" s="20">
        <v>18</v>
      </c>
      <c r="D10" s="20">
        <v>1.35</v>
      </c>
      <c r="E10" s="20">
        <v>25</v>
      </c>
      <c r="F10" s="262">
        <f>'Niveau RDC'!H63</f>
        <v>299.16000000000003</v>
      </c>
      <c r="G10" s="121"/>
      <c r="H10" s="21"/>
      <c r="I10" s="145"/>
    </row>
    <row r="11" spans="1:9" x14ac:dyDescent="0.2">
      <c r="A11" s="318" t="s">
        <v>237</v>
      </c>
      <c r="B11" s="318"/>
      <c r="C11" s="23">
        <f>SUM(C7:C10)</f>
        <v>586</v>
      </c>
      <c r="D11" s="24"/>
      <c r="E11" s="23">
        <f>SUM(E7:E10)</f>
        <v>792</v>
      </c>
      <c r="F11" s="264">
        <f>SUM(F7:F10)</f>
        <v>845.80000000000018</v>
      </c>
      <c r="G11" s="264">
        <f>'Niveau RDC'!H67</f>
        <v>906.15</v>
      </c>
      <c r="H11" s="274">
        <v>908</v>
      </c>
      <c r="I11" s="145"/>
    </row>
    <row r="12" spans="1:9" x14ac:dyDescent="0.2">
      <c r="F12" s="265"/>
    </row>
    <row r="13" spans="1:9" x14ac:dyDescent="0.2">
      <c r="A13" s="17" t="s">
        <v>219</v>
      </c>
      <c r="B13" s="240" t="s">
        <v>238</v>
      </c>
      <c r="C13" s="21"/>
      <c r="D13" s="21"/>
      <c r="E13" s="21"/>
      <c r="F13" s="262">
        <f>'Niveau R+1'!H13</f>
        <v>32.58</v>
      </c>
      <c r="G13" s="121"/>
      <c r="H13" s="21"/>
      <c r="I13" s="145"/>
    </row>
    <row r="14" spans="1:9" x14ac:dyDescent="0.2">
      <c r="A14" s="21"/>
      <c r="B14" s="22" t="s">
        <v>55</v>
      </c>
      <c r="C14" s="20"/>
      <c r="D14" s="20"/>
      <c r="E14" s="20"/>
      <c r="F14" s="262">
        <f>'Niveau R+1'!H18</f>
        <v>16.100000000000001</v>
      </c>
      <c r="G14" s="121"/>
      <c r="H14" s="21"/>
      <c r="I14" s="145"/>
    </row>
    <row r="15" spans="1:9" x14ac:dyDescent="0.2">
      <c r="A15" s="21"/>
      <c r="B15" s="22" t="s">
        <v>50</v>
      </c>
      <c r="C15" s="20">
        <v>57</v>
      </c>
      <c r="D15" s="20">
        <v>1.35</v>
      </c>
      <c r="E15" s="20">
        <v>77</v>
      </c>
      <c r="F15" s="262">
        <f>'Niveau R+1'!H28</f>
        <v>62.28</v>
      </c>
      <c r="G15" s="121"/>
      <c r="H15" s="21"/>
      <c r="I15" s="145"/>
    </row>
    <row r="16" spans="1:9" x14ac:dyDescent="0.2">
      <c r="A16" s="21"/>
      <c r="B16" s="22" t="s">
        <v>127</v>
      </c>
      <c r="C16" s="20">
        <v>84</v>
      </c>
      <c r="D16" s="20">
        <v>1.35</v>
      </c>
      <c r="E16" s="20">
        <v>113</v>
      </c>
      <c r="F16" s="262">
        <f>'Niveau R+1'!H36</f>
        <v>85.84</v>
      </c>
      <c r="G16" s="121"/>
      <c r="H16" s="21"/>
      <c r="I16" s="145"/>
    </row>
    <row r="17" spans="1:9" x14ac:dyDescent="0.2">
      <c r="A17" s="21"/>
      <c r="B17" s="243" t="s">
        <v>126</v>
      </c>
      <c r="C17" s="241">
        <v>48</v>
      </c>
      <c r="D17" s="241">
        <v>1.35</v>
      </c>
      <c r="E17" s="241">
        <v>65</v>
      </c>
      <c r="F17" s="262">
        <f>'Niveau R+1'!H44</f>
        <v>49.089999999999996</v>
      </c>
      <c r="G17" s="121"/>
      <c r="H17" s="21"/>
      <c r="I17" s="145"/>
    </row>
    <row r="18" spans="1:9" x14ac:dyDescent="0.2">
      <c r="A18" s="21"/>
      <c r="B18" s="22" t="s">
        <v>128</v>
      </c>
      <c r="C18" s="20">
        <v>82</v>
      </c>
      <c r="D18" s="20">
        <v>1.35</v>
      </c>
      <c r="E18" s="20">
        <v>111</v>
      </c>
      <c r="F18" s="262">
        <f>'Niveau R+1'!H55</f>
        <v>91.77</v>
      </c>
      <c r="G18" s="121"/>
      <c r="H18" s="21"/>
      <c r="I18" s="145"/>
    </row>
    <row r="19" spans="1:9" x14ac:dyDescent="0.2">
      <c r="A19" s="21"/>
      <c r="B19" s="22" t="s">
        <v>129</v>
      </c>
      <c r="C19" s="20">
        <v>34</v>
      </c>
      <c r="D19" s="20">
        <v>1.35</v>
      </c>
      <c r="E19" s="20">
        <v>46</v>
      </c>
      <c r="F19" s="262">
        <f>'Niveau R+1'!H62</f>
        <v>41.489999999999995</v>
      </c>
      <c r="G19" s="121"/>
      <c r="H19" s="21"/>
      <c r="I19" s="145"/>
    </row>
    <row r="20" spans="1:9" x14ac:dyDescent="0.2">
      <c r="A20" s="21"/>
      <c r="B20" s="243" t="s">
        <v>64</v>
      </c>
      <c r="C20" s="241">
        <v>87</v>
      </c>
      <c r="D20" s="241">
        <v>1.35</v>
      </c>
      <c r="E20" s="241">
        <v>117</v>
      </c>
      <c r="F20" s="262">
        <f>'Niveau R+1'!H74</f>
        <v>94.77000000000001</v>
      </c>
      <c r="G20" s="121"/>
      <c r="H20" s="21"/>
      <c r="I20" s="145"/>
    </row>
    <row r="21" spans="1:9" x14ac:dyDescent="0.2">
      <c r="A21" s="21"/>
      <c r="B21" s="22" t="s">
        <v>69</v>
      </c>
      <c r="C21" s="20">
        <v>45</v>
      </c>
      <c r="D21" s="20">
        <v>1.35</v>
      </c>
      <c r="E21" s="20">
        <v>60</v>
      </c>
      <c r="F21" s="262">
        <f>'Niveau R+1'!H87</f>
        <v>367.6</v>
      </c>
      <c r="G21" s="121"/>
      <c r="H21" s="21"/>
      <c r="I21" s="145"/>
    </row>
    <row r="22" spans="1:9" x14ac:dyDescent="0.2">
      <c r="A22" s="318" t="s">
        <v>239</v>
      </c>
      <c r="B22" s="318"/>
      <c r="C22" s="23">
        <f>SUM(C13:C21)</f>
        <v>437</v>
      </c>
      <c r="D22" s="24"/>
      <c r="E22" s="23">
        <f>SUM(E13:E21)</f>
        <v>589</v>
      </c>
      <c r="F22" s="264">
        <f>SUM(F13:F21)</f>
        <v>841.5200000000001</v>
      </c>
      <c r="G22" s="264">
        <f>'Niveau R+1'!H91</f>
        <v>866.46</v>
      </c>
      <c r="H22" s="274">
        <v>873</v>
      </c>
      <c r="I22" s="145"/>
    </row>
    <row r="23" spans="1:9" x14ac:dyDescent="0.2">
      <c r="F23" s="265"/>
    </row>
    <row r="24" spans="1:9" x14ac:dyDescent="0.2">
      <c r="A24" s="17" t="s">
        <v>227</v>
      </c>
      <c r="B24" s="19"/>
      <c r="C24" s="21"/>
      <c r="D24" s="21"/>
      <c r="E24" s="21"/>
      <c r="F24" s="262"/>
      <c r="G24" s="121"/>
      <c r="H24" s="21"/>
      <c r="I24" s="145"/>
    </row>
    <row r="25" spans="1:9" x14ac:dyDescent="0.2">
      <c r="A25" s="21"/>
      <c r="B25" s="243" t="s">
        <v>99</v>
      </c>
      <c r="C25" s="241">
        <v>12</v>
      </c>
      <c r="D25" s="241">
        <v>1.35</v>
      </c>
      <c r="E25" s="241">
        <v>16</v>
      </c>
      <c r="F25" s="262">
        <f>'Niveau R+2'!H11</f>
        <v>14.69</v>
      </c>
      <c r="G25" s="121"/>
      <c r="H25" s="21"/>
      <c r="I25" s="145"/>
    </row>
    <row r="26" spans="1:9" s="238" customFormat="1" x14ac:dyDescent="0.2">
      <c r="A26" s="242"/>
      <c r="B26" s="243" t="s">
        <v>73</v>
      </c>
      <c r="C26" s="241"/>
      <c r="D26" s="241"/>
      <c r="E26" s="241"/>
      <c r="F26" s="262">
        <f>'Niveau R+2'!H26</f>
        <v>153.11999999999998</v>
      </c>
      <c r="G26" s="252"/>
      <c r="H26" s="242"/>
      <c r="I26" s="255"/>
    </row>
    <row r="27" spans="1:9" s="238" customFormat="1" x14ac:dyDescent="0.2">
      <c r="A27" s="242"/>
      <c r="B27" s="243" t="s">
        <v>76</v>
      </c>
      <c r="C27" s="241"/>
      <c r="D27" s="241"/>
      <c r="E27" s="241"/>
      <c r="F27" s="262">
        <f>'Niveau R+2'!H43</f>
        <v>201.96999999999994</v>
      </c>
      <c r="G27" s="252"/>
      <c r="H27" s="242"/>
      <c r="I27" s="255"/>
    </row>
    <row r="28" spans="1:9" s="238" customFormat="1" x14ac:dyDescent="0.2">
      <c r="A28" s="242"/>
      <c r="B28" s="243" t="s">
        <v>79</v>
      </c>
      <c r="C28" s="241"/>
      <c r="D28" s="241"/>
      <c r="E28" s="241"/>
      <c r="F28" s="262">
        <f>'Niveau R+2'!H55</f>
        <v>105.60000000000001</v>
      </c>
      <c r="G28" s="252"/>
      <c r="H28" s="242"/>
      <c r="I28" s="255"/>
    </row>
    <row r="29" spans="1:9" s="238" customFormat="1" x14ac:dyDescent="0.2">
      <c r="A29" s="242"/>
      <c r="B29" s="243" t="s">
        <v>69</v>
      </c>
      <c r="C29" s="241"/>
      <c r="D29" s="241"/>
      <c r="E29" s="241"/>
      <c r="F29" s="262">
        <f>'Niveau R+2'!H68</f>
        <v>360.48</v>
      </c>
      <c r="G29" s="252"/>
      <c r="H29" s="242"/>
      <c r="I29" s="255"/>
    </row>
    <row r="30" spans="1:9" x14ac:dyDescent="0.2">
      <c r="A30" s="318" t="s">
        <v>240</v>
      </c>
      <c r="B30" s="318"/>
      <c r="C30" s="23">
        <f>SUM(C24:C29)</f>
        <v>12</v>
      </c>
      <c r="D30" s="24"/>
      <c r="E30" s="23">
        <f>SUM(E24:E29)</f>
        <v>16</v>
      </c>
      <c r="F30" s="264">
        <f>SUM(F24:F29)</f>
        <v>835.8599999999999</v>
      </c>
      <c r="G30" s="264">
        <f>'Niveau R+2'!H72</f>
        <v>872.77</v>
      </c>
      <c r="H30" s="274">
        <v>883</v>
      </c>
      <c r="I30" s="145"/>
    </row>
    <row r="31" spans="1:9" x14ac:dyDescent="0.2">
      <c r="F31" s="265"/>
    </row>
    <row r="32" spans="1:9" x14ac:dyDescent="0.2">
      <c r="A32" s="17" t="s">
        <v>230</v>
      </c>
      <c r="B32" s="19"/>
      <c r="C32" s="21"/>
      <c r="D32" s="21"/>
      <c r="E32" s="21"/>
      <c r="F32" s="262"/>
      <c r="G32" s="121"/>
      <c r="H32" s="21"/>
      <c r="I32" s="145"/>
    </row>
    <row r="33" spans="1:9" x14ac:dyDescent="0.2">
      <c r="A33" s="21"/>
      <c r="B33" s="240" t="s">
        <v>114</v>
      </c>
      <c r="C33" s="241">
        <v>172</v>
      </c>
      <c r="D33" s="241">
        <v>1.35</v>
      </c>
      <c r="E33" s="241">
        <v>232</v>
      </c>
      <c r="F33" s="262">
        <f>'Niveau R+3'!H15</f>
        <v>151.57</v>
      </c>
      <c r="G33" s="121"/>
      <c r="H33" s="21"/>
      <c r="I33" s="145"/>
    </row>
    <row r="34" spans="1:9" x14ac:dyDescent="0.2">
      <c r="A34" s="21"/>
      <c r="B34" s="243" t="s">
        <v>133</v>
      </c>
      <c r="C34" s="241">
        <v>18</v>
      </c>
      <c r="D34" s="241">
        <v>1.35</v>
      </c>
      <c r="E34" s="241">
        <v>24</v>
      </c>
      <c r="F34" s="262">
        <f>'Niveau R+3'!H20</f>
        <v>19.760000000000002</v>
      </c>
      <c r="G34" s="121"/>
      <c r="H34" s="21"/>
      <c r="I34" s="145"/>
    </row>
    <row r="35" spans="1:9" x14ac:dyDescent="0.2">
      <c r="A35" s="21"/>
      <c r="B35" s="243" t="s">
        <v>134</v>
      </c>
      <c r="C35" s="241">
        <v>30</v>
      </c>
      <c r="D35" s="241">
        <v>1.35</v>
      </c>
      <c r="E35" s="241">
        <v>41</v>
      </c>
      <c r="F35" s="262">
        <f>'Niveau R+3'!H28</f>
        <v>49.230000000000004</v>
      </c>
      <c r="G35" s="121"/>
      <c r="H35" s="21"/>
      <c r="I35" s="145"/>
    </row>
    <row r="36" spans="1:9" x14ac:dyDescent="0.2">
      <c r="A36" s="21"/>
      <c r="B36" s="243" t="s">
        <v>131</v>
      </c>
      <c r="C36" s="241">
        <v>70</v>
      </c>
      <c r="D36" s="241">
        <v>1.35</v>
      </c>
      <c r="E36" s="241">
        <v>95</v>
      </c>
      <c r="F36" s="262">
        <f>'Niveau R+3'!H38</f>
        <v>65.949999999999989</v>
      </c>
      <c r="G36" s="121"/>
      <c r="H36" s="21"/>
      <c r="I36" s="145"/>
    </row>
    <row r="37" spans="1:9" x14ac:dyDescent="0.2">
      <c r="A37" s="21"/>
      <c r="B37" s="243" t="s">
        <v>135</v>
      </c>
      <c r="C37" s="241">
        <v>135</v>
      </c>
      <c r="D37" s="241">
        <v>1.35</v>
      </c>
      <c r="E37" s="241">
        <v>182</v>
      </c>
      <c r="F37" s="262">
        <f>'Niveau R+3'!H50</f>
        <v>148.68</v>
      </c>
      <c r="G37" s="121"/>
      <c r="H37" s="21"/>
      <c r="I37" s="145"/>
    </row>
    <row r="38" spans="1:9" s="238" customFormat="1" x14ac:dyDescent="0.2">
      <c r="A38" s="242"/>
      <c r="B38" s="243" t="s">
        <v>95</v>
      </c>
      <c r="C38" s="241">
        <v>35</v>
      </c>
      <c r="D38" s="241">
        <v>1.35</v>
      </c>
      <c r="E38" s="241">
        <v>47</v>
      </c>
      <c r="F38" s="262">
        <f>'Niveau R+3'!H57</f>
        <v>38.53</v>
      </c>
      <c r="G38" s="252"/>
      <c r="H38" s="242"/>
      <c r="I38" s="255"/>
    </row>
    <row r="39" spans="1:9" s="238" customFormat="1" x14ac:dyDescent="0.2">
      <c r="A39" s="242"/>
      <c r="B39" s="243" t="s">
        <v>107</v>
      </c>
      <c r="C39" s="241">
        <v>12</v>
      </c>
      <c r="D39" s="241">
        <v>1.35</v>
      </c>
      <c r="E39" s="241">
        <v>16</v>
      </c>
      <c r="F39" s="262">
        <f>'Niveau R+3'!H62</f>
        <v>14.7</v>
      </c>
      <c r="G39" s="252"/>
      <c r="H39" s="242"/>
      <c r="I39" s="255"/>
    </row>
    <row r="40" spans="1:9" s="238" customFormat="1" x14ac:dyDescent="0.2">
      <c r="A40" s="242"/>
      <c r="B40" s="243" t="s">
        <v>69</v>
      </c>
      <c r="C40" s="241">
        <v>22</v>
      </c>
      <c r="D40" s="241">
        <v>1.35</v>
      </c>
      <c r="E40" s="241">
        <v>30</v>
      </c>
      <c r="F40" s="262">
        <f>'Niveau R+3'!H73</f>
        <v>337.21</v>
      </c>
      <c r="G40" s="252"/>
      <c r="H40" s="242"/>
      <c r="I40" s="255"/>
    </row>
    <row r="41" spans="1:9" x14ac:dyDescent="0.2">
      <c r="A41" s="318" t="s">
        <v>241</v>
      </c>
      <c r="B41" s="318"/>
      <c r="C41" s="23">
        <f>SUM(C32:C40)</f>
        <v>494</v>
      </c>
      <c r="D41" s="24"/>
      <c r="E41" s="23">
        <f>SUM(E32:E40)</f>
        <v>667</v>
      </c>
      <c r="F41" s="264">
        <f>SUM(F32:F40)</f>
        <v>825.63</v>
      </c>
      <c r="G41" s="264">
        <f>'Niveau R+3'!H77</f>
        <v>860.77</v>
      </c>
      <c r="H41" s="274">
        <v>900</v>
      </c>
      <c r="I41" s="145"/>
    </row>
    <row r="42" spans="1:9" x14ac:dyDescent="0.2">
      <c r="F42" s="265"/>
    </row>
    <row r="43" spans="1:9" x14ac:dyDescent="0.2">
      <c r="A43" s="17" t="s">
        <v>233</v>
      </c>
      <c r="B43" s="19" t="s">
        <v>136</v>
      </c>
      <c r="C43" s="20">
        <v>148</v>
      </c>
      <c r="D43" s="20">
        <v>1.35</v>
      </c>
      <c r="E43" s="20">
        <v>200</v>
      </c>
      <c r="F43" s="262">
        <f>'Niveau R+4'!H14</f>
        <v>139.5</v>
      </c>
      <c r="G43" s="121"/>
      <c r="H43" s="21"/>
      <c r="I43" s="145"/>
    </row>
    <row r="44" spans="1:9" s="238" customFormat="1" x14ac:dyDescent="0.2">
      <c r="A44" s="242"/>
      <c r="B44" s="243" t="s">
        <v>69</v>
      </c>
      <c r="C44" s="241"/>
      <c r="D44" s="241"/>
      <c r="E44" s="241"/>
      <c r="F44" s="262">
        <f>'Niveau R+4'!H21</f>
        <v>108.28999999999999</v>
      </c>
      <c r="G44" s="252"/>
      <c r="H44" s="242"/>
      <c r="I44" s="255"/>
    </row>
    <row r="45" spans="1:9" x14ac:dyDescent="0.2">
      <c r="A45" s="318" t="s">
        <v>242</v>
      </c>
      <c r="B45" s="318"/>
      <c r="C45" s="23">
        <f>SUM(C43)</f>
        <v>148</v>
      </c>
      <c r="D45" s="24"/>
      <c r="E45" s="23">
        <f>SUM(E43)</f>
        <v>200</v>
      </c>
      <c r="F45" s="264">
        <f>SUM(F43:F44)</f>
        <v>247.79</v>
      </c>
      <c r="G45" s="264">
        <f>'Niveau R+4'!H25</f>
        <v>252.84</v>
      </c>
      <c r="H45" s="274">
        <v>868</v>
      </c>
      <c r="I45" s="145"/>
    </row>
    <row r="46" spans="1:9" x14ac:dyDescent="0.2">
      <c r="A46" s="166"/>
      <c r="B46" s="22"/>
      <c r="C46" s="165"/>
      <c r="D46" s="165"/>
      <c r="E46" s="165"/>
      <c r="F46" s="262"/>
      <c r="G46" s="121"/>
      <c r="H46" s="166"/>
      <c r="I46" s="167"/>
    </row>
    <row r="47" spans="1:9" x14ac:dyDescent="0.2">
      <c r="A47" s="166"/>
      <c r="B47" s="22"/>
      <c r="C47" s="165"/>
      <c r="D47" s="165"/>
      <c r="E47" s="165"/>
      <c r="F47" s="293" t="s">
        <v>2</v>
      </c>
      <c r="G47" s="294" t="s">
        <v>123</v>
      </c>
      <c r="H47" s="291" t="s">
        <v>205</v>
      </c>
      <c r="I47" s="167"/>
    </row>
    <row r="48" spans="1:9" ht="27" customHeight="1" x14ac:dyDescent="0.2">
      <c r="A48" s="25" t="s">
        <v>287</v>
      </c>
      <c r="B48" s="16" t="s">
        <v>137</v>
      </c>
      <c r="C48" s="26">
        <f>+C11+C22+C30+C41+C45</f>
        <v>1677</v>
      </c>
      <c r="D48" s="18"/>
      <c r="E48" s="26"/>
      <c r="F48" s="266">
        <f>F11+F22+F30+F41+F45</f>
        <v>3596.6000000000004</v>
      </c>
      <c r="G48" s="266">
        <f>G11+G22+G30+G41+G45</f>
        <v>3758.9900000000002</v>
      </c>
      <c r="H48" s="292">
        <v>4431</v>
      </c>
      <c r="I48" s="145"/>
    </row>
    <row r="49" spans="1:9" ht="13.5" thickBot="1" x14ac:dyDescent="0.25"/>
    <row r="50" spans="1:9" ht="13.5" thickBot="1" x14ac:dyDescent="0.25">
      <c r="A50" s="314" t="s">
        <v>293</v>
      </c>
      <c r="B50" s="315"/>
      <c r="C50" s="315"/>
      <c r="D50" s="315"/>
      <c r="E50" s="315"/>
      <c r="F50" s="316"/>
      <c r="G50" s="316"/>
      <c r="H50" s="317"/>
    </row>
    <row r="51" spans="1:9" ht="13.5" thickBot="1" x14ac:dyDescent="0.25">
      <c r="F51" s="303" t="s">
        <v>2</v>
      </c>
      <c r="G51" s="304" t="s">
        <v>123</v>
      </c>
      <c r="H51" s="305" t="s">
        <v>205</v>
      </c>
    </row>
    <row r="52" spans="1:9" x14ac:dyDescent="0.2">
      <c r="A52" s="17" t="s">
        <v>291</v>
      </c>
      <c r="B52" s="19" t="s">
        <v>288</v>
      </c>
      <c r="C52" s="165"/>
      <c r="D52" s="165"/>
      <c r="E52" s="165"/>
      <c r="F52" s="300">
        <f>'Niveau RDC'!H81+'Niveau RDC'!H85+'Niveau RDC'!H84</f>
        <v>396.57000000000005</v>
      </c>
      <c r="G52" s="301">
        <v>54.75</v>
      </c>
      <c r="H52" s="302">
        <v>369</v>
      </c>
      <c r="I52" s="289" t="s">
        <v>289</v>
      </c>
    </row>
    <row r="53" spans="1:9" x14ac:dyDescent="0.2">
      <c r="A53" s="166"/>
      <c r="B53" s="22" t="s">
        <v>243</v>
      </c>
      <c r="C53" s="165"/>
      <c r="D53" s="165"/>
      <c r="E53" s="165"/>
      <c r="F53" s="262">
        <f>'Niveau R+1'!H96+'Niveau R+1'!H97+'Niveau R+1'!H98+'Niveau R+1'!H99</f>
        <v>1161.96</v>
      </c>
      <c r="G53" s="121">
        <v>43</v>
      </c>
      <c r="H53" s="274">
        <v>1151</v>
      </c>
      <c r="I53" s="167"/>
    </row>
    <row r="54" spans="1:9" x14ac:dyDescent="0.2">
      <c r="A54" s="166"/>
      <c r="B54" s="22" t="s">
        <v>130</v>
      </c>
      <c r="C54" s="165"/>
      <c r="D54" s="165"/>
      <c r="E54" s="165"/>
      <c r="F54" s="262">
        <f>'Niveau R+2'!H77+'Niveau R+2'!H78+'Niveau R+2'!H79+'Niveau R+2'!H80</f>
        <v>1139.46</v>
      </c>
      <c r="G54" s="121">
        <v>42</v>
      </c>
      <c r="H54" s="274">
        <v>1162</v>
      </c>
      <c r="I54" s="167"/>
    </row>
    <row r="55" spans="1:9" x14ac:dyDescent="0.2">
      <c r="A55" s="166"/>
      <c r="B55" s="22" t="s">
        <v>132</v>
      </c>
      <c r="C55" s="165"/>
      <c r="D55" s="165"/>
      <c r="E55" s="165"/>
      <c r="F55" s="262">
        <f>'Niveau R+3'!H82+'Niveau R+3'!H83+'Niveau R+3'!H84+'Niveau R+3'!H85</f>
        <v>1109.8899999999999</v>
      </c>
      <c r="G55" s="121">
        <v>44</v>
      </c>
      <c r="H55" s="274">
        <v>1166</v>
      </c>
      <c r="I55" s="167"/>
    </row>
    <row r="56" spans="1:9" x14ac:dyDescent="0.2">
      <c r="A56" s="197"/>
      <c r="B56" s="295" t="s">
        <v>265</v>
      </c>
      <c r="C56" s="296"/>
      <c r="D56" s="296"/>
      <c r="E56" s="296"/>
      <c r="F56" s="297">
        <f>'Niveau RDC'!H73+'Niveau RDC'!H74+'Niveau RDC'!H75+'Niveau RDC'!H76+'Niveau RDC'!H77+'Niveau RDC'!H78</f>
        <v>782.33</v>
      </c>
      <c r="G56" s="298">
        <v>618</v>
      </c>
      <c r="H56" s="296">
        <f>B64</f>
        <v>817.91</v>
      </c>
      <c r="I56" s="167"/>
    </row>
    <row r="57" spans="1:9" ht="13.5" thickBot="1" x14ac:dyDescent="0.25">
      <c r="B57" s="1" t="s">
        <v>292</v>
      </c>
      <c r="F57" s="122">
        <f>F52+F53+F54+F55</f>
        <v>3807.88</v>
      </c>
      <c r="G57" s="122">
        <f>G52+G53+G54+G55</f>
        <v>183.75</v>
      </c>
      <c r="H57" s="28">
        <f>H52+H53+H54+H55</f>
        <v>3848</v>
      </c>
    </row>
    <row r="58" spans="1:9" ht="13.5" thickBot="1" x14ac:dyDescent="0.25">
      <c r="A58" s="25"/>
      <c r="B58" s="16" t="s">
        <v>137</v>
      </c>
      <c r="C58" s="18"/>
      <c r="D58" s="18"/>
      <c r="E58" s="306"/>
      <c r="F58" s="308">
        <f>SUM(F52:F56)</f>
        <v>4590.21</v>
      </c>
      <c r="G58" s="309">
        <f>SUM(G52:G56)</f>
        <v>801.75</v>
      </c>
      <c r="H58" s="310">
        <f>SUM(H52:H56)</f>
        <v>4665.91</v>
      </c>
      <c r="I58" s="307"/>
    </row>
    <row r="59" spans="1:9" ht="13.5" thickBot="1" x14ac:dyDescent="0.25">
      <c r="E59" s="1" t="s">
        <v>294</v>
      </c>
      <c r="F59" s="122">
        <f>F57+F48</f>
        <v>7404.4800000000005</v>
      </c>
    </row>
    <row r="60" spans="1:9" ht="13.5" thickBot="1" x14ac:dyDescent="0.25">
      <c r="A60" s="314" t="s">
        <v>205</v>
      </c>
      <c r="B60" s="315"/>
      <c r="C60" s="315"/>
      <c r="D60" s="315"/>
      <c r="E60" s="315"/>
      <c r="F60" s="316"/>
      <c r="G60" s="316"/>
      <c r="H60" s="317"/>
    </row>
    <row r="62" spans="1:9" ht="25.5" customHeight="1" x14ac:dyDescent="0.2">
      <c r="A62" s="163" t="s">
        <v>206</v>
      </c>
      <c r="B62" s="164">
        <v>4431.8599999999997</v>
      </c>
      <c r="E62" s="312">
        <f>B62+B63</f>
        <v>8280.9699999999993</v>
      </c>
    </row>
    <row r="63" spans="1:9" ht="24" customHeight="1" x14ac:dyDescent="0.2">
      <c r="A63" s="163" t="s">
        <v>290</v>
      </c>
      <c r="B63" s="164">
        <v>3849.11</v>
      </c>
      <c r="C63" s="311">
        <f>B63+B64</f>
        <v>4667.0200000000004</v>
      </c>
      <c r="D63" s="299">
        <f>B63/C63</f>
        <v>0.82474684059635484</v>
      </c>
      <c r="E63" s="312"/>
    </row>
    <row r="64" spans="1:9" ht="53.25" customHeight="1" x14ac:dyDescent="0.2">
      <c r="A64" s="163" t="s">
        <v>207</v>
      </c>
      <c r="B64" s="164">
        <v>817.91</v>
      </c>
      <c r="C64" s="311"/>
      <c r="D64" s="299">
        <f>B64/C63</f>
        <v>0.17525315940364514</v>
      </c>
    </row>
    <row r="65" spans="1:8" ht="13.5" thickBot="1" x14ac:dyDescent="0.25"/>
    <row r="66" spans="1:8" ht="13.5" thickBot="1" x14ac:dyDescent="0.25">
      <c r="A66" s="314" t="s">
        <v>123</v>
      </c>
      <c r="B66" s="315"/>
      <c r="C66" s="315"/>
      <c r="D66" s="315"/>
      <c r="E66" s="315"/>
      <c r="F66" s="316"/>
      <c r="G66" s="316"/>
      <c r="H66" s="317"/>
    </row>
    <row r="68" spans="1:8" ht="24.75" customHeight="1" x14ac:dyDescent="0.2">
      <c r="A68" s="163" t="s">
        <v>206</v>
      </c>
      <c r="B68" s="259">
        <v>3758.99</v>
      </c>
      <c r="C68" s="313">
        <f>B68+B69</f>
        <v>3943.31</v>
      </c>
    </row>
    <row r="69" spans="1:8" ht="24.75" customHeight="1" x14ac:dyDescent="0.2">
      <c r="A69" s="163" t="s">
        <v>290</v>
      </c>
      <c r="B69" s="290">
        <v>184.32</v>
      </c>
      <c r="C69" s="313"/>
    </row>
    <row r="70" spans="1:8" ht="51.75" customHeight="1" x14ac:dyDescent="0.2">
      <c r="A70" s="163" t="s">
        <v>265</v>
      </c>
      <c r="B70" s="164">
        <v>446.13</v>
      </c>
      <c r="C70" s="311">
        <f>SUM(+B71+B72+B70)</f>
        <v>617.79</v>
      </c>
    </row>
    <row r="71" spans="1:8" ht="48" customHeight="1" x14ac:dyDescent="0.2">
      <c r="A71" s="163" t="s">
        <v>266</v>
      </c>
      <c r="B71" s="164">
        <v>153.88</v>
      </c>
      <c r="C71" s="311"/>
    </row>
    <row r="72" spans="1:8" ht="55.5" customHeight="1" x14ac:dyDescent="0.2">
      <c r="A72" s="163" t="s">
        <v>267</v>
      </c>
      <c r="B72" s="164">
        <v>17.78</v>
      </c>
      <c r="C72" s="311"/>
    </row>
  </sheetData>
  <mergeCells count="13">
    <mergeCell ref="A60:H60"/>
    <mergeCell ref="A41:B41"/>
    <mergeCell ref="A45:B45"/>
    <mergeCell ref="A50:H50"/>
    <mergeCell ref="A4:B4"/>
    <mergeCell ref="A11:B11"/>
    <mergeCell ref="A22:B22"/>
    <mergeCell ref="A30:B30"/>
    <mergeCell ref="C70:C72"/>
    <mergeCell ref="C63:C64"/>
    <mergeCell ref="E62:E63"/>
    <mergeCell ref="C68:C69"/>
    <mergeCell ref="A66:H6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TOME 1&amp;R&amp;P/&amp;N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showZeros="0" tabSelected="1" zoomScaleNormal="100" workbookViewId="0">
      <selection activeCell="H82" sqref="H82"/>
    </sheetView>
  </sheetViews>
  <sheetFormatPr baseColWidth="10" defaultColWidth="9.140625" defaultRowHeight="12.75" x14ac:dyDescent="0.2"/>
  <cols>
    <col min="1" max="1" width="11" style="1" customWidth="1"/>
    <col min="2" max="2" width="39.85546875" style="1" customWidth="1"/>
    <col min="3" max="5" width="6.5703125" style="33" customWidth="1"/>
    <col min="6" max="6" width="9.140625" style="33" bestFit="1" customWidth="1"/>
    <col min="7" max="7" width="9.140625" style="53"/>
    <col min="8" max="8" width="9.140625" style="40"/>
    <col min="9" max="9" width="15.140625" style="36" customWidth="1"/>
    <col min="10" max="10" width="17.42578125" style="136" customWidth="1"/>
    <col min="11" max="16384" width="9.140625" style="1"/>
  </cols>
  <sheetData>
    <row r="2" spans="1:10" ht="18" x14ac:dyDescent="0.25">
      <c r="A2" s="27" t="s">
        <v>213</v>
      </c>
      <c r="B2" s="47"/>
    </row>
    <row r="4" spans="1:10" s="28" customFormat="1" ht="27.75" customHeight="1" x14ac:dyDescent="0.2">
      <c r="A4" s="342"/>
      <c r="B4" s="343" t="s">
        <v>0</v>
      </c>
      <c r="C4" s="343" t="s">
        <v>1</v>
      </c>
      <c r="D4" s="343" t="s">
        <v>2</v>
      </c>
      <c r="E4" s="343" t="s">
        <v>3</v>
      </c>
      <c r="F4" s="343" t="s">
        <v>4</v>
      </c>
      <c r="G4" s="335" t="s">
        <v>271</v>
      </c>
      <c r="H4" s="336"/>
      <c r="I4" s="337" t="s">
        <v>123</v>
      </c>
      <c r="J4" s="339" t="s">
        <v>205</v>
      </c>
    </row>
    <row r="5" spans="1:10" s="28" customFormat="1" x14ac:dyDescent="0.2">
      <c r="A5" s="342"/>
      <c r="B5" s="344"/>
      <c r="C5" s="344"/>
      <c r="D5" s="344"/>
      <c r="E5" s="344"/>
      <c r="F5" s="344"/>
      <c r="G5" s="41" t="s">
        <v>2</v>
      </c>
      <c r="H5" s="41" t="s">
        <v>3</v>
      </c>
      <c r="I5" s="338"/>
      <c r="J5" s="340"/>
    </row>
    <row r="6" spans="1:10" x14ac:dyDescent="0.2">
      <c r="A6" s="30"/>
      <c r="B6" s="328" t="s">
        <v>217</v>
      </c>
      <c r="C6" s="328"/>
      <c r="D6" s="328"/>
      <c r="E6" s="328"/>
      <c r="F6" s="328"/>
      <c r="G6" s="42"/>
      <c r="H6" s="42"/>
      <c r="I6" s="37"/>
      <c r="J6" s="137"/>
    </row>
    <row r="7" spans="1:10" x14ac:dyDescent="0.2">
      <c r="A7" s="173"/>
      <c r="B7" s="173"/>
      <c r="C7" s="32"/>
      <c r="D7" s="32"/>
      <c r="E7" s="32"/>
      <c r="F7" s="32"/>
      <c r="G7" s="43"/>
      <c r="H7" s="43"/>
      <c r="I7" s="38"/>
      <c r="J7" s="138"/>
    </row>
    <row r="8" spans="1:10" x14ac:dyDescent="0.2">
      <c r="A8" s="31"/>
      <c r="B8" s="326" t="s">
        <v>5</v>
      </c>
      <c r="C8" s="326"/>
      <c r="D8" s="326"/>
      <c r="E8" s="326"/>
      <c r="F8" s="326"/>
      <c r="G8" s="44"/>
      <c r="H8" s="44"/>
      <c r="I8" s="39"/>
      <c r="J8" s="139"/>
    </row>
    <row r="9" spans="1:10" x14ac:dyDescent="0.2">
      <c r="A9" s="177" t="s">
        <v>6</v>
      </c>
      <c r="B9" s="32" t="s">
        <v>7</v>
      </c>
      <c r="C9" s="32">
        <v>1</v>
      </c>
      <c r="D9" s="32" t="s">
        <v>8</v>
      </c>
      <c r="E9" s="32" t="s">
        <v>8</v>
      </c>
      <c r="F9" s="32"/>
      <c r="G9" s="43">
        <v>7.59</v>
      </c>
      <c r="H9" s="43">
        <f>G9</f>
        <v>7.59</v>
      </c>
      <c r="I9" s="38"/>
      <c r="J9" s="138"/>
    </row>
    <row r="10" spans="1:10" x14ac:dyDescent="0.2">
      <c r="A10" s="177" t="s">
        <v>9</v>
      </c>
      <c r="B10" s="32" t="s">
        <v>10</v>
      </c>
      <c r="C10" s="32">
        <v>1</v>
      </c>
      <c r="D10" s="32" t="s">
        <v>8</v>
      </c>
      <c r="E10" s="32" t="s">
        <v>8</v>
      </c>
      <c r="F10" s="32"/>
      <c r="G10" s="53" t="s">
        <v>45</v>
      </c>
      <c r="H10" s="43" t="str">
        <f>G10</f>
        <v>PM</v>
      </c>
      <c r="I10" s="38"/>
      <c r="J10" s="138"/>
    </row>
    <row r="11" spans="1:10" x14ac:dyDescent="0.2">
      <c r="A11" s="177" t="s">
        <v>9</v>
      </c>
      <c r="B11" s="32" t="s">
        <v>11</v>
      </c>
      <c r="C11" s="32">
        <v>1</v>
      </c>
      <c r="D11" s="32">
        <v>50</v>
      </c>
      <c r="E11" s="32">
        <v>50</v>
      </c>
      <c r="F11" s="32"/>
      <c r="G11" s="43">
        <v>82.08</v>
      </c>
      <c r="H11" s="43">
        <f>G11</f>
        <v>82.08</v>
      </c>
      <c r="I11" s="38"/>
      <c r="J11" s="138"/>
    </row>
    <row r="12" spans="1:10" x14ac:dyDescent="0.2">
      <c r="A12" s="177" t="s">
        <v>12</v>
      </c>
      <c r="B12" s="32" t="s">
        <v>13</v>
      </c>
      <c r="C12" s="32">
        <v>1</v>
      </c>
      <c r="D12" s="32" t="s">
        <v>8</v>
      </c>
      <c r="E12" s="32" t="s">
        <v>8</v>
      </c>
      <c r="F12" s="32"/>
      <c r="G12" s="43" t="s">
        <v>45</v>
      </c>
      <c r="H12" s="43" t="s">
        <v>45</v>
      </c>
      <c r="I12" s="38"/>
      <c r="J12" s="138"/>
    </row>
    <row r="13" spans="1:10" ht="17.25" customHeight="1" x14ac:dyDescent="0.2">
      <c r="A13" s="177" t="s">
        <v>6</v>
      </c>
      <c r="B13" s="32" t="s">
        <v>214</v>
      </c>
      <c r="C13" s="32">
        <v>1</v>
      </c>
      <c r="D13" s="32">
        <v>12</v>
      </c>
      <c r="E13" s="32">
        <v>12</v>
      </c>
      <c r="F13" s="32"/>
      <c r="G13" s="43">
        <v>19.37</v>
      </c>
      <c r="H13" s="43">
        <f>G13</f>
        <v>19.37</v>
      </c>
      <c r="I13" s="38"/>
      <c r="J13" s="138"/>
    </row>
    <row r="14" spans="1:10" x14ac:dyDescent="0.2">
      <c r="A14" s="177" t="s">
        <v>14</v>
      </c>
      <c r="B14" s="32" t="s">
        <v>15</v>
      </c>
      <c r="C14" s="32">
        <v>1</v>
      </c>
      <c r="D14" s="32">
        <v>18</v>
      </c>
      <c r="E14" s="32">
        <v>18</v>
      </c>
      <c r="F14" s="32"/>
      <c r="G14" s="43">
        <v>19.38</v>
      </c>
      <c r="H14" s="43">
        <f>G14</f>
        <v>19.38</v>
      </c>
      <c r="I14" s="38"/>
      <c r="J14" s="138"/>
    </row>
    <row r="15" spans="1:10" x14ac:dyDescent="0.2">
      <c r="A15" s="177" t="s">
        <v>17</v>
      </c>
      <c r="B15" s="32" t="s">
        <v>18</v>
      </c>
      <c r="C15" s="32"/>
      <c r="D15" s="32"/>
      <c r="E15" s="32"/>
      <c r="F15" s="32"/>
      <c r="G15" s="43">
        <v>11.25</v>
      </c>
      <c r="H15" s="43">
        <f>G15</f>
        <v>11.25</v>
      </c>
      <c r="I15" s="38"/>
      <c r="J15" s="138"/>
    </row>
    <row r="16" spans="1:10" x14ac:dyDescent="0.2">
      <c r="A16" s="173"/>
      <c r="B16" s="173"/>
      <c r="C16" s="32"/>
      <c r="D16" s="32"/>
      <c r="E16" s="32"/>
      <c r="F16" s="32"/>
      <c r="G16" s="43"/>
      <c r="H16" s="43">
        <f t="shared" ref="H16" si="0">G16</f>
        <v>0</v>
      </c>
      <c r="I16" s="38"/>
      <c r="J16" s="138"/>
    </row>
    <row r="17" spans="1:10" x14ac:dyDescent="0.2">
      <c r="A17" s="173"/>
      <c r="B17" s="15" t="s">
        <v>19</v>
      </c>
      <c r="C17" s="32"/>
      <c r="D17" s="32"/>
      <c r="E17" s="32"/>
      <c r="F17" s="34"/>
      <c r="G17" s="45"/>
      <c r="H17" s="45">
        <f>SUM(H9:H16)</f>
        <v>139.67000000000002</v>
      </c>
      <c r="I17" s="38"/>
      <c r="J17" s="138"/>
    </row>
    <row r="18" spans="1:10" x14ac:dyDescent="0.2">
      <c r="A18" s="173"/>
      <c r="B18" s="173"/>
      <c r="C18" s="32"/>
      <c r="D18" s="32"/>
      <c r="E18" s="32"/>
      <c r="F18" s="32"/>
      <c r="G18" s="43"/>
      <c r="H18" s="43"/>
      <c r="I18" s="38"/>
      <c r="J18" s="138"/>
    </row>
    <row r="19" spans="1:10" ht="12.75" customHeight="1" x14ac:dyDescent="0.2">
      <c r="A19" s="50"/>
      <c r="B19" s="341" t="s">
        <v>55</v>
      </c>
      <c r="C19" s="341"/>
      <c r="D19" s="341"/>
      <c r="E19" s="341"/>
      <c r="F19" s="341"/>
      <c r="G19" s="54"/>
      <c r="H19" s="54"/>
      <c r="I19" s="39"/>
      <c r="J19" s="139"/>
    </row>
    <row r="20" spans="1:10" s="185" customFormat="1" x14ac:dyDescent="0.2">
      <c r="A20" s="181" t="s">
        <v>28</v>
      </c>
      <c r="B20" s="168" t="s">
        <v>57</v>
      </c>
      <c r="C20" s="168">
        <v>1</v>
      </c>
      <c r="D20" s="169">
        <v>12</v>
      </c>
      <c r="E20" s="169">
        <v>12</v>
      </c>
      <c r="F20" s="168"/>
      <c r="G20" s="182">
        <v>17.2</v>
      </c>
      <c r="H20" s="182">
        <f t="shared" ref="H20:H30" si="1">G20</f>
        <v>17.2</v>
      </c>
      <c r="I20" s="183"/>
      <c r="J20" s="184"/>
    </row>
    <row r="21" spans="1:10" s="185" customFormat="1" x14ac:dyDescent="0.2">
      <c r="A21" s="181" t="s">
        <v>28</v>
      </c>
      <c r="B21" s="168" t="s">
        <v>58</v>
      </c>
      <c r="C21" s="168">
        <v>1</v>
      </c>
      <c r="D21" s="169">
        <v>12</v>
      </c>
      <c r="E21" s="169">
        <v>12</v>
      </c>
      <c r="F21" s="168"/>
      <c r="G21" s="182">
        <v>12.54</v>
      </c>
      <c r="H21" s="182">
        <f t="shared" si="1"/>
        <v>12.54</v>
      </c>
      <c r="I21" s="183"/>
      <c r="J21" s="184"/>
    </row>
    <row r="22" spans="1:10" s="185" customFormat="1" x14ac:dyDescent="0.2">
      <c r="A22" s="181" t="s">
        <v>28</v>
      </c>
      <c r="B22" s="168" t="s">
        <v>58</v>
      </c>
      <c r="C22" s="168">
        <v>1</v>
      </c>
      <c r="D22" s="169">
        <v>12</v>
      </c>
      <c r="E22" s="169">
        <v>12</v>
      </c>
      <c r="F22" s="168"/>
      <c r="G22" s="182">
        <v>12.55</v>
      </c>
      <c r="H22" s="182">
        <f t="shared" si="1"/>
        <v>12.55</v>
      </c>
      <c r="I22" s="183"/>
      <c r="J22" s="184"/>
    </row>
    <row r="23" spans="1:10" s="185" customFormat="1" x14ac:dyDescent="0.2">
      <c r="A23" s="181" t="s">
        <v>28</v>
      </c>
      <c r="B23" s="168" t="s">
        <v>58</v>
      </c>
      <c r="C23" s="168">
        <v>1</v>
      </c>
      <c r="D23" s="169">
        <v>12</v>
      </c>
      <c r="E23" s="169">
        <v>12</v>
      </c>
      <c r="F23" s="168"/>
      <c r="G23" s="182">
        <v>13.69</v>
      </c>
      <c r="H23" s="182">
        <f t="shared" si="1"/>
        <v>13.69</v>
      </c>
      <c r="I23" s="183"/>
      <c r="J23" s="184"/>
    </row>
    <row r="24" spans="1:10" s="185" customFormat="1" x14ac:dyDescent="0.2">
      <c r="A24" s="181" t="s">
        <v>28</v>
      </c>
      <c r="B24" s="168" t="s">
        <v>58</v>
      </c>
      <c r="C24" s="168">
        <v>1</v>
      </c>
      <c r="D24" s="169">
        <v>12</v>
      </c>
      <c r="E24" s="169">
        <v>12</v>
      </c>
      <c r="F24" s="168"/>
      <c r="G24" s="182">
        <v>12.05</v>
      </c>
      <c r="H24" s="182">
        <f t="shared" si="1"/>
        <v>12.05</v>
      </c>
      <c r="I24" s="183"/>
      <c r="J24" s="184"/>
    </row>
    <row r="25" spans="1:10" s="185" customFormat="1" x14ac:dyDescent="0.2">
      <c r="A25" s="181" t="s">
        <v>28</v>
      </c>
      <c r="B25" s="168" t="s">
        <v>58</v>
      </c>
      <c r="C25" s="168">
        <v>1</v>
      </c>
      <c r="D25" s="169">
        <v>12</v>
      </c>
      <c r="E25" s="169">
        <v>12</v>
      </c>
      <c r="F25" s="168"/>
      <c r="G25" s="182">
        <v>12.25</v>
      </c>
      <c r="H25" s="182">
        <f t="shared" si="1"/>
        <v>12.25</v>
      </c>
      <c r="I25" s="183"/>
      <c r="J25" s="184"/>
    </row>
    <row r="26" spans="1:10" s="185" customFormat="1" x14ac:dyDescent="0.2">
      <c r="A26" s="181" t="s">
        <v>28</v>
      </c>
      <c r="B26" s="168" t="s">
        <v>58</v>
      </c>
      <c r="C26" s="168">
        <v>1</v>
      </c>
      <c r="D26" s="169">
        <v>12</v>
      </c>
      <c r="E26" s="169">
        <v>12</v>
      </c>
      <c r="F26" s="168"/>
      <c r="G26" s="182">
        <v>11.94</v>
      </c>
      <c r="H26" s="182">
        <f t="shared" si="1"/>
        <v>11.94</v>
      </c>
      <c r="I26" s="183"/>
      <c r="J26" s="184"/>
    </row>
    <row r="27" spans="1:10" s="185" customFormat="1" x14ac:dyDescent="0.2">
      <c r="A27" s="181" t="s">
        <v>28</v>
      </c>
      <c r="B27" s="168" t="s">
        <v>58</v>
      </c>
      <c r="C27" s="168">
        <v>1</v>
      </c>
      <c r="D27" s="169">
        <v>12</v>
      </c>
      <c r="E27" s="169">
        <v>12</v>
      </c>
      <c r="F27" s="168"/>
      <c r="G27" s="182">
        <v>12.1</v>
      </c>
      <c r="H27" s="182">
        <f t="shared" si="1"/>
        <v>12.1</v>
      </c>
      <c r="I27" s="183"/>
      <c r="J27" s="184"/>
    </row>
    <row r="28" spans="1:10" s="185" customFormat="1" x14ac:dyDescent="0.2">
      <c r="A28" s="181" t="s">
        <v>28</v>
      </c>
      <c r="B28" s="168" t="s">
        <v>58</v>
      </c>
      <c r="C28" s="168">
        <v>1</v>
      </c>
      <c r="D28" s="169">
        <v>12</v>
      </c>
      <c r="E28" s="169">
        <v>12</v>
      </c>
      <c r="F28" s="168"/>
      <c r="G28" s="182">
        <v>12.12</v>
      </c>
      <c r="H28" s="182">
        <f t="shared" si="1"/>
        <v>12.12</v>
      </c>
      <c r="I28" s="183"/>
      <c r="J28" s="184"/>
    </row>
    <row r="29" spans="1:10" s="185" customFormat="1" x14ac:dyDescent="0.2">
      <c r="A29" s="181" t="s">
        <v>28</v>
      </c>
      <c r="B29" s="168" t="s">
        <v>58</v>
      </c>
      <c r="C29" s="168">
        <v>1</v>
      </c>
      <c r="D29" s="169">
        <v>12</v>
      </c>
      <c r="E29" s="169">
        <v>12</v>
      </c>
      <c r="F29" s="168"/>
      <c r="G29" s="182">
        <v>12.12</v>
      </c>
      <c r="H29" s="182">
        <f t="shared" si="1"/>
        <v>12.12</v>
      </c>
      <c r="I29" s="183"/>
      <c r="J29" s="184"/>
    </row>
    <row r="30" spans="1:10" s="185" customFormat="1" x14ac:dyDescent="0.2">
      <c r="A30" s="181" t="s">
        <v>28</v>
      </c>
      <c r="B30" s="168" t="s">
        <v>58</v>
      </c>
      <c r="C30" s="168">
        <v>1</v>
      </c>
      <c r="D30" s="169">
        <v>12</v>
      </c>
      <c r="E30" s="169">
        <v>12</v>
      </c>
      <c r="F30" s="168"/>
      <c r="G30" s="182">
        <v>11.93</v>
      </c>
      <c r="H30" s="182">
        <f t="shared" si="1"/>
        <v>11.93</v>
      </c>
      <c r="I30" s="183"/>
      <c r="J30" s="184"/>
    </row>
    <row r="31" spans="1:10" s="185" customFormat="1" x14ac:dyDescent="0.2">
      <c r="A31" s="181" t="s">
        <v>30</v>
      </c>
      <c r="B31" s="168" t="s">
        <v>59</v>
      </c>
      <c r="C31" s="168">
        <v>2</v>
      </c>
      <c r="D31" s="169">
        <v>10</v>
      </c>
      <c r="E31" s="169">
        <v>20</v>
      </c>
      <c r="F31" s="168"/>
      <c r="G31" s="182">
        <v>23.81</v>
      </c>
      <c r="H31" s="182">
        <f t="shared" ref="H31:H36" si="2">G31</f>
        <v>23.81</v>
      </c>
      <c r="I31" s="183"/>
      <c r="J31" s="184"/>
    </row>
    <row r="32" spans="1:10" s="185" customFormat="1" x14ac:dyDescent="0.2">
      <c r="A32" s="181" t="s">
        <v>30</v>
      </c>
      <c r="B32" s="168" t="s">
        <v>60</v>
      </c>
      <c r="C32" s="168">
        <v>3</v>
      </c>
      <c r="D32" s="169">
        <v>10</v>
      </c>
      <c r="E32" s="169">
        <v>30</v>
      </c>
      <c r="F32" s="168"/>
      <c r="G32" s="182">
        <v>33.75</v>
      </c>
      <c r="H32" s="182">
        <f t="shared" si="2"/>
        <v>33.75</v>
      </c>
      <c r="I32" s="183"/>
      <c r="J32" s="184"/>
    </row>
    <row r="33" spans="1:10" s="185" customFormat="1" x14ac:dyDescent="0.2">
      <c r="A33" s="181" t="s">
        <v>30</v>
      </c>
      <c r="B33" s="168" t="s">
        <v>60</v>
      </c>
      <c r="C33" s="168">
        <v>3</v>
      </c>
      <c r="D33" s="169">
        <v>10</v>
      </c>
      <c r="E33" s="169">
        <v>20</v>
      </c>
      <c r="F33" s="168"/>
      <c r="G33" s="182">
        <v>29.55</v>
      </c>
      <c r="H33" s="182">
        <f t="shared" si="2"/>
        <v>29.55</v>
      </c>
      <c r="I33" s="183"/>
      <c r="J33" s="184"/>
    </row>
    <row r="34" spans="1:10" s="185" customFormat="1" x14ac:dyDescent="0.2">
      <c r="A34" s="181" t="s">
        <v>30</v>
      </c>
      <c r="B34" s="168" t="s">
        <v>60</v>
      </c>
      <c r="C34" s="168">
        <v>2</v>
      </c>
      <c r="D34" s="169">
        <v>10</v>
      </c>
      <c r="E34" s="169">
        <v>50</v>
      </c>
      <c r="F34" s="168"/>
      <c r="G34" s="182">
        <v>20.92</v>
      </c>
      <c r="H34" s="182">
        <f t="shared" si="2"/>
        <v>20.92</v>
      </c>
      <c r="I34" s="183"/>
      <c r="J34" s="184"/>
    </row>
    <row r="35" spans="1:10" s="185" customFormat="1" x14ac:dyDescent="0.2">
      <c r="A35" s="181" t="s">
        <v>30</v>
      </c>
      <c r="B35" s="168" t="s">
        <v>60</v>
      </c>
      <c r="C35" s="168">
        <v>2</v>
      </c>
      <c r="D35" s="169">
        <v>10</v>
      </c>
      <c r="E35" s="169">
        <v>50</v>
      </c>
      <c r="F35" s="168"/>
      <c r="G35" s="182">
        <v>21.04</v>
      </c>
      <c r="H35" s="182">
        <f t="shared" ref="H35" si="3">G35</f>
        <v>21.04</v>
      </c>
      <c r="I35" s="183"/>
      <c r="J35" s="184"/>
    </row>
    <row r="36" spans="1:10" s="185" customFormat="1" x14ac:dyDescent="0.2">
      <c r="A36" s="181" t="s">
        <v>28</v>
      </c>
      <c r="B36" s="168" t="s">
        <v>61</v>
      </c>
      <c r="C36" s="168">
        <v>1</v>
      </c>
      <c r="D36" s="169">
        <v>12</v>
      </c>
      <c r="E36" s="169">
        <v>12</v>
      </c>
      <c r="F36" s="168"/>
      <c r="G36" s="182">
        <v>14.34</v>
      </c>
      <c r="H36" s="182">
        <f t="shared" si="2"/>
        <v>14.34</v>
      </c>
      <c r="I36" s="183"/>
      <c r="J36" s="184"/>
    </row>
    <row r="37" spans="1:10" x14ac:dyDescent="0.2">
      <c r="A37" s="177"/>
      <c r="B37" s="32"/>
      <c r="C37" s="32"/>
      <c r="D37" s="32"/>
      <c r="E37" s="32"/>
      <c r="F37" s="32"/>
      <c r="G37" s="43"/>
      <c r="H37" s="43"/>
      <c r="I37" s="38"/>
      <c r="J37" s="138"/>
    </row>
    <row r="38" spans="1:10" x14ac:dyDescent="0.2">
      <c r="A38" s="173"/>
      <c r="B38" s="15" t="s">
        <v>19</v>
      </c>
      <c r="C38" s="32"/>
      <c r="D38" s="32"/>
      <c r="E38" s="32"/>
      <c r="F38" s="34"/>
      <c r="G38" s="45"/>
      <c r="H38" s="45">
        <f>SUM(H20:H37)</f>
        <v>283.90000000000003</v>
      </c>
      <c r="I38" s="38"/>
      <c r="J38" s="138"/>
    </row>
    <row r="39" spans="1:10" x14ac:dyDescent="0.2">
      <c r="A39" s="173"/>
      <c r="B39" s="15"/>
      <c r="C39" s="32"/>
      <c r="D39" s="32"/>
      <c r="E39" s="32"/>
      <c r="F39" s="34"/>
      <c r="G39" s="45"/>
      <c r="H39" s="45"/>
      <c r="I39" s="38"/>
      <c r="J39" s="138"/>
    </row>
    <row r="40" spans="1:10" x14ac:dyDescent="0.2">
      <c r="A40" s="31"/>
      <c r="B40" s="326" t="s">
        <v>67</v>
      </c>
      <c r="C40" s="326"/>
      <c r="D40" s="326"/>
      <c r="E40" s="326"/>
      <c r="F40" s="326"/>
      <c r="G40" s="44"/>
      <c r="H40" s="44"/>
      <c r="I40" s="39"/>
      <c r="J40" s="139"/>
    </row>
    <row r="41" spans="1:10" x14ac:dyDescent="0.2">
      <c r="A41" s="19" t="s">
        <v>28</v>
      </c>
      <c r="B41" s="32" t="s">
        <v>65</v>
      </c>
      <c r="C41" s="32">
        <v>1</v>
      </c>
      <c r="D41" s="51">
        <v>15</v>
      </c>
      <c r="E41" s="51">
        <v>15</v>
      </c>
      <c r="F41" s="32"/>
      <c r="G41" s="43">
        <v>14.3</v>
      </c>
      <c r="H41" s="43">
        <f>G41</f>
        <v>14.3</v>
      </c>
      <c r="I41" s="38"/>
      <c r="J41" s="138"/>
    </row>
    <row r="42" spans="1:10" x14ac:dyDescent="0.2">
      <c r="A42" s="19" t="s">
        <v>28</v>
      </c>
      <c r="B42" s="32" t="s">
        <v>68</v>
      </c>
      <c r="C42" s="32">
        <v>1</v>
      </c>
      <c r="D42" s="51">
        <v>12</v>
      </c>
      <c r="E42" s="51">
        <v>12</v>
      </c>
      <c r="F42" s="32"/>
      <c r="G42" s="43">
        <v>12.01</v>
      </c>
      <c r="H42" s="43">
        <f t="shared" ref="H42:H48" si="4">G42</f>
        <v>12.01</v>
      </c>
      <c r="I42" s="38"/>
      <c r="J42" s="138"/>
    </row>
    <row r="43" spans="1:10" x14ac:dyDescent="0.2">
      <c r="A43" s="19" t="s">
        <v>30</v>
      </c>
      <c r="B43" s="32" t="s">
        <v>58</v>
      </c>
      <c r="C43" s="32">
        <v>2</v>
      </c>
      <c r="D43" s="51">
        <v>10</v>
      </c>
      <c r="E43" s="51">
        <v>20</v>
      </c>
      <c r="F43" s="32"/>
      <c r="G43" s="43">
        <v>21.67</v>
      </c>
      <c r="H43" s="43">
        <f t="shared" si="4"/>
        <v>21.67</v>
      </c>
      <c r="I43" s="38"/>
      <c r="J43" s="138"/>
    </row>
    <row r="44" spans="1:10" s="238" customFormat="1" x14ac:dyDescent="0.2">
      <c r="A44" s="240" t="s">
        <v>30</v>
      </c>
      <c r="B44" s="245" t="s">
        <v>58</v>
      </c>
      <c r="C44" s="245">
        <v>2</v>
      </c>
      <c r="D44" s="51">
        <v>10</v>
      </c>
      <c r="E44" s="51">
        <v>20</v>
      </c>
      <c r="F44" s="245"/>
      <c r="G44" s="249">
        <v>22.43</v>
      </c>
      <c r="H44" s="249">
        <f>G44</f>
        <v>22.43</v>
      </c>
      <c r="I44" s="247"/>
      <c r="J44" s="253"/>
    </row>
    <row r="45" spans="1:10" x14ac:dyDescent="0.2">
      <c r="A45" s="19" t="s">
        <v>30</v>
      </c>
      <c r="B45" s="168" t="s">
        <v>58</v>
      </c>
      <c r="C45" s="168">
        <v>3</v>
      </c>
      <c r="D45" s="169">
        <v>10</v>
      </c>
      <c r="E45" s="169">
        <v>30</v>
      </c>
      <c r="F45" s="168"/>
      <c r="G45" s="182">
        <v>28.66</v>
      </c>
      <c r="H45" s="182">
        <f t="shared" si="4"/>
        <v>28.66</v>
      </c>
      <c r="I45" s="38"/>
      <c r="J45" s="138"/>
    </row>
    <row r="46" spans="1:10" x14ac:dyDescent="0.2">
      <c r="A46" s="19" t="s">
        <v>28</v>
      </c>
      <c r="B46" s="168" t="s">
        <v>244</v>
      </c>
      <c r="C46" s="168">
        <v>1</v>
      </c>
      <c r="D46" s="169">
        <v>12</v>
      </c>
      <c r="E46" s="169">
        <v>12</v>
      </c>
      <c r="F46" s="32"/>
      <c r="G46" s="43">
        <v>12</v>
      </c>
      <c r="H46" s="43">
        <f t="shared" si="4"/>
        <v>12</v>
      </c>
      <c r="I46" s="38"/>
      <c r="J46" s="138"/>
    </row>
    <row r="47" spans="1:10" s="238" customFormat="1" x14ac:dyDescent="0.2">
      <c r="A47" s="240" t="s">
        <v>28</v>
      </c>
      <c r="B47" s="168" t="s">
        <v>244</v>
      </c>
      <c r="C47" s="168">
        <v>1</v>
      </c>
      <c r="D47" s="169">
        <v>12</v>
      </c>
      <c r="E47" s="169">
        <v>12</v>
      </c>
      <c r="F47" s="245"/>
      <c r="G47" s="249">
        <v>12</v>
      </c>
      <c r="H47" s="249">
        <f t="shared" si="4"/>
        <v>12</v>
      </c>
      <c r="I47" s="247"/>
      <c r="J47" s="253"/>
    </row>
    <row r="48" spans="1:10" x14ac:dyDescent="0.2">
      <c r="A48" s="173"/>
      <c r="B48" s="173"/>
      <c r="C48" s="32"/>
      <c r="D48" s="32"/>
      <c r="E48" s="32"/>
      <c r="F48" s="32"/>
      <c r="G48" s="43"/>
      <c r="H48" s="43">
        <f t="shared" si="4"/>
        <v>0</v>
      </c>
      <c r="I48" s="38"/>
      <c r="J48" s="138"/>
    </row>
    <row r="49" spans="1:10" x14ac:dyDescent="0.2">
      <c r="A49" s="173"/>
      <c r="B49" s="15" t="s">
        <v>19</v>
      </c>
      <c r="C49" s="32"/>
      <c r="D49" s="32"/>
      <c r="E49" s="32"/>
      <c r="F49" s="34"/>
      <c r="G49" s="45"/>
      <c r="H49" s="45">
        <f>SUM(H41:H48)</f>
        <v>123.07</v>
      </c>
      <c r="I49" s="38"/>
      <c r="J49" s="138"/>
    </row>
    <row r="50" spans="1:10" x14ac:dyDescent="0.2">
      <c r="A50" s="173"/>
      <c r="B50" s="173"/>
      <c r="C50" s="32"/>
      <c r="D50" s="32"/>
      <c r="E50" s="32"/>
      <c r="F50" s="32"/>
      <c r="G50" s="43"/>
      <c r="H50" s="43"/>
      <c r="I50" s="38"/>
      <c r="J50" s="138"/>
    </row>
    <row r="51" spans="1:10" x14ac:dyDescent="0.2">
      <c r="A51" s="31"/>
      <c r="B51" s="326" t="s">
        <v>27</v>
      </c>
      <c r="C51" s="326"/>
      <c r="D51" s="326"/>
      <c r="E51" s="326"/>
      <c r="F51" s="326"/>
      <c r="G51" s="44"/>
      <c r="H51" s="44"/>
      <c r="I51" s="39"/>
      <c r="J51" s="139"/>
    </row>
    <row r="52" spans="1:10" x14ac:dyDescent="0.2">
      <c r="A52" s="177" t="s">
        <v>30</v>
      </c>
      <c r="B52" s="32" t="s">
        <v>31</v>
      </c>
      <c r="C52" s="32"/>
      <c r="D52" s="32"/>
      <c r="E52" s="32"/>
      <c r="F52" s="32"/>
      <c r="G52" s="43">
        <v>20.61</v>
      </c>
      <c r="H52" s="43">
        <f t="shared" ref="H52:H61" si="5">G52</f>
        <v>20.61</v>
      </c>
      <c r="I52" s="38"/>
      <c r="J52" s="138"/>
    </row>
    <row r="53" spans="1:10" x14ac:dyDescent="0.2">
      <c r="A53" s="177" t="s">
        <v>32</v>
      </c>
      <c r="B53" s="32" t="s">
        <v>215</v>
      </c>
      <c r="C53" s="32"/>
      <c r="D53" s="32"/>
      <c r="E53" s="32"/>
      <c r="F53" s="32"/>
      <c r="G53" s="43">
        <v>29.65</v>
      </c>
      <c r="H53" s="43">
        <f t="shared" si="5"/>
        <v>29.65</v>
      </c>
      <c r="I53" s="38"/>
      <c r="J53" s="138"/>
    </row>
    <row r="54" spans="1:10" x14ac:dyDescent="0.2">
      <c r="A54" s="177" t="s">
        <v>28</v>
      </c>
      <c r="B54" s="32" t="s">
        <v>216</v>
      </c>
      <c r="C54" s="32"/>
      <c r="D54" s="32"/>
      <c r="E54" s="32"/>
      <c r="F54" s="32"/>
      <c r="G54" s="43">
        <v>6.89</v>
      </c>
      <c r="H54" s="43">
        <f>G54</f>
        <v>6.89</v>
      </c>
      <c r="I54" s="38"/>
      <c r="J54" s="138"/>
    </row>
    <row r="55" spans="1:10" x14ac:dyDescent="0.2">
      <c r="A55" s="177" t="s">
        <v>33</v>
      </c>
      <c r="B55" s="32" t="s">
        <v>34</v>
      </c>
      <c r="C55" s="32"/>
      <c r="D55" s="32"/>
      <c r="E55" s="32"/>
      <c r="F55" s="32"/>
      <c r="G55" s="43">
        <v>9.08</v>
      </c>
      <c r="H55" s="43">
        <f t="shared" si="5"/>
        <v>9.08</v>
      </c>
      <c r="I55" s="38"/>
      <c r="J55" s="138"/>
    </row>
    <row r="56" spans="1:10" x14ac:dyDescent="0.2">
      <c r="A56" s="177" t="s">
        <v>35</v>
      </c>
      <c r="B56" s="32" t="s">
        <v>36</v>
      </c>
      <c r="C56" s="32"/>
      <c r="D56" s="32"/>
      <c r="E56" s="32"/>
      <c r="F56" s="32">
        <v>12.14</v>
      </c>
      <c r="G56" s="43">
        <v>12.11</v>
      </c>
      <c r="H56" s="43">
        <f t="shared" si="5"/>
        <v>12.11</v>
      </c>
      <c r="I56" s="38"/>
      <c r="J56" s="138"/>
    </row>
    <row r="57" spans="1:10" x14ac:dyDescent="0.2">
      <c r="A57" s="177" t="s">
        <v>37</v>
      </c>
      <c r="B57" s="32" t="s">
        <v>38</v>
      </c>
      <c r="C57" s="32"/>
      <c r="D57" s="32"/>
      <c r="E57" s="32"/>
      <c r="F57" s="32">
        <v>4.1100000000000003</v>
      </c>
      <c r="G57" s="43">
        <v>6.98</v>
      </c>
      <c r="H57" s="43">
        <f t="shared" si="5"/>
        <v>6.98</v>
      </c>
      <c r="I57" s="38"/>
      <c r="J57" s="138"/>
    </row>
    <row r="58" spans="1:10" x14ac:dyDescent="0.2">
      <c r="A58" s="177" t="s">
        <v>16</v>
      </c>
      <c r="B58" s="32" t="s">
        <v>39</v>
      </c>
      <c r="C58" s="32"/>
      <c r="D58" s="32"/>
      <c r="E58" s="32"/>
      <c r="F58" s="32">
        <v>10.39</v>
      </c>
      <c r="G58" s="43">
        <v>10.35</v>
      </c>
      <c r="H58" s="43">
        <f t="shared" si="5"/>
        <v>10.35</v>
      </c>
      <c r="I58" s="38"/>
      <c r="J58" s="138"/>
    </row>
    <row r="59" spans="1:10" x14ac:dyDescent="0.2">
      <c r="A59" s="177" t="s">
        <v>70</v>
      </c>
      <c r="B59" s="32" t="s">
        <v>71</v>
      </c>
      <c r="C59" s="32"/>
      <c r="D59" s="32"/>
      <c r="E59" s="32"/>
      <c r="F59" s="32"/>
      <c r="G59" s="43">
        <v>8.5399999999999991</v>
      </c>
      <c r="H59" s="43">
        <f t="shared" si="5"/>
        <v>8.5399999999999991</v>
      </c>
      <c r="I59" s="38"/>
      <c r="J59" s="138"/>
    </row>
    <row r="60" spans="1:10" x14ac:dyDescent="0.2">
      <c r="A60" s="173" t="s">
        <v>53</v>
      </c>
      <c r="B60" s="32" t="s">
        <v>211</v>
      </c>
      <c r="C60" s="32"/>
      <c r="D60" s="32"/>
      <c r="E60" s="32"/>
      <c r="F60" s="32"/>
      <c r="G60" s="43">
        <v>187.9</v>
      </c>
      <c r="H60" s="43">
        <f t="shared" si="5"/>
        <v>187.9</v>
      </c>
      <c r="I60" s="38"/>
      <c r="J60" s="138"/>
    </row>
    <row r="61" spans="1:10" x14ac:dyDescent="0.2">
      <c r="A61" s="173" t="s">
        <v>53</v>
      </c>
      <c r="B61" s="32" t="s">
        <v>209</v>
      </c>
      <c r="C61" s="32"/>
      <c r="D61" s="32"/>
      <c r="E61" s="32"/>
      <c r="F61" s="32"/>
      <c r="G61" s="43">
        <v>7.05</v>
      </c>
      <c r="H61" s="43">
        <f t="shared" si="5"/>
        <v>7.05</v>
      </c>
      <c r="I61" s="38"/>
      <c r="J61" s="138"/>
    </row>
    <row r="62" spans="1:10" x14ac:dyDescent="0.2">
      <c r="A62" s="173"/>
      <c r="B62" s="32" t="s">
        <v>212</v>
      </c>
      <c r="C62" s="32"/>
      <c r="D62" s="32"/>
      <c r="E62" s="32"/>
      <c r="F62" s="32"/>
      <c r="G62" s="43">
        <v>20.47</v>
      </c>
      <c r="H62" s="43"/>
      <c r="I62" s="38"/>
      <c r="J62" s="138"/>
    </row>
    <row r="63" spans="1:10" x14ac:dyDescent="0.2">
      <c r="A63" s="173"/>
      <c r="B63" s="15" t="s">
        <v>19</v>
      </c>
      <c r="C63" s="32"/>
      <c r="D63" s="32"/>
      <c r="E63" s="32"/>
      <c r="F63" s="34"/>
      <c r="G63" s="45"/>
      <c r="H63" s="45">
        <f>SUM(H52:H62)</f>
        <v>299.16000000000003</v>
      </c>
      <c r="I63" s="38"/>
      <c r="J63" s="138"/>
    </row>
    <row r="64" spans="1:10" ht="13.5" thickBot="1" x14ac:dyDescent="0.25">
      <c r="A64" s="173"/>
      <c r="B64" s="173"/>
      <c r="C64" s="32"/>
      <c r="D64" s="32"/>
      <c r="E64" s="32"/>
      <c r="F64" s="35"/>
      <c r="G64" s="46"/>
      <c r="H64" s="46"/>
      <c r="I64" s="38"/>
      <c r="J64" s="138"/>
    </row>
    <row r="65" spans="1:10" ht="13.5" thickBot="1" x14ac:dyDescent="0.25">
      <c r="A65" s="57"/>
      <c r="B65" s="58">
        <v>4444.7</v>
      </c>
      <c r="C65" s="330"/>
      <c r="D65" s="330"/>
      <c r="E65" s="331"/>
      <c r="F65" s="258">
        <f>+F17+F38+F63</f>
        <v>0</v>
      </c>
      <c r="G65" s="59"/>
      <c r="H65" s="60">
        <f>H49+H17+H38+H63</f>
        <v>845.80000000000018</v>
      </c>
      <c r="I65" s="279" t="s">
        <v>284</v>
      </c>
      <c r="J65" s="280">
        <f>2095-1187</f>
        <v>908</v>
      </c>
    </row>
    <row r="66" spans="1:10" s="125" customFormat="1" x14ac:dyDescent="0.2">
      <c r="A66" s="126"/>
      <c r="B66" s="127">
        <v>4096.46</v>
      </c>
      <c r="C66" s="176"/>
      <c r="D66" s="128"/>
      <c r="E66" s="128"/>
      <c r="F66" s="176"/>
      <c r="G66" s="133"/>
      <c r="H66" s="129"/>
      <c r="I66" s="130"/>
      <c r="J66" s="141"/>
    </row>
    <row r="67" spans="1:10" ht="25.5" customHeight="1" x14ac:dyDescent="0.2">
      <c r="A67" s="131" t="s">
        <v>217</v>
      </c>
      <c r="B67" s="190" t="s">
        <v>218</v>
      </c>
      <c r="C67" s="132"/>
      <c r="D67" s="186"/>
      <c r="E67" s="186"/>
      <c r="F67" s="187"/>
      <c r="G67" s="160"/>
      <c r="H67" s="62">
        <v>906.15</v>
      </c>
      <c r="I67" s="320" t="s">
        <v>273</v>
      </c>
      <c r="J67" s="322"/>
    </row>
    <row r="68" spans="1:10" ht="13.5" customHeight="1" thickBot="1" x14ac:dyDescent="0.25">
      <c r="A68" s="324"/>
      <c r="B68" s="325"/>
      <c r="C68" s="325"/>
      <c r="D68" s="325"/>
      <c r="E68" s="325"/>
      <c r="F68" s="188"/>
      <c r="G68" s="159"/>
      <c r="H68" s="189"/>
      <c r="I68" s="321"/>
      <c r="J68" s="323"/>
    </row>
    <row r="71" spans="1:10" x14ac:dyDescent="0.2">
      <c r="A71" s="30"/>
      <c r="B71" s="327">
        <v>3749.86</v>
      </c>
      <c r="C71" s="328"/>
      <c r="D71" s="328"/>
      <c r="E71" s="328"/>
      <c r="F71" s="328"/>
      <c r="G71" s="42"/>
      <c r="H71" s="42" t="s">
        <v>2</v>
      </c>
      <c r="I71" s="37" t="s">
        <v>123</v>
      </c>
      <c r="J71" s="137" t="s">
        <v>205</v>
      </c>
    </row>
    <row r="72" spans="1:10" x14ac:dyDescent="0.2">
      <c r="A72" s="2"/>
      <c r="B72" s="2"/>
      <c r="C72" s="79" t="s">
        <v>283</v>
      </c>
      <c r="D72" s="275">
        <f>SUM(D73:D78)</f>
        <v>777.7</v>
      </c>
      <c r="E72" s="79"/>
      <c r="F72" s="79"/>
      <c r="G72" s="87"/>
      <c r="H72" s="276">
        <f>SUM(H73:H78)</f>
        <v>782.33</v>
      </c>
      <c r="I72" s="191"/>
      <c r="J72" s="192"/>
    </row>
    <row r="73" spans="1:10" x14ac:dyDescent="0.2">
      <c r="A73" s="2"/>
      <c r="B73" s="269" t="s">
        <v>249</v>
      </c>
      <c r="C73" s="79"/>
      <c r="D73" s="79">
        <v>434.13</v>
      </c>
      <c r="E73" s="79"/>
      <c r="F73" s="79"/>
      <c r="G73" s="87">
        <v>434.13</v>
      </c>
      <c r="H73" s="270">
        <f t="shared" ref="H73:H78" si="6">G73</f>
        <v>434.13</v>
      </c>
      <c r="I73" s="191" t="s">
        <v>274</v>
      </c>
      <c r="J73" s="332" t="s">
        <v>277</v>
      </c>
    </row>
    <row r="74" spans="1:10" s="238" customFormat="1" x14ac:dyDescent="0.2">
      <c r="A74" s="2"/>
      <c r="B74" s="269" t="s">
        <v>250</v>
      </c>
      <c r="C74" s="79"/>
      <c r="D74" s="79">
        <v>144.34</v>
      </c>
      <c r="E74" s="79"/>
      <c r="F74" s="79"/>
      <c r="G74" s="87">
        <v>139.88</v>
      </c>
      <c r="H74" s="270">
        <f t="shared" si="6"/>
        <v>139.88</v>
      </c>
      <c r="I74" s="191" t="s">
        <v>275</v>
      </c>
      <c r="J74" s="333"/>
    </row>
    <row r="75" spans="1:10" s="238" customFormat="1" x14ac:dyDescent="0.2">
      <c r="A75" s="2"/>
      <c r="B75" s="269" t="s">
        <v>296</v>
      </c>
      <c r="C75" s="79"/>
      <c r="D75" s="79">
        <v>23.15</v>
      </c>
      <c r="E75" s="79"/>
      <c r="F75" s="79"/>
      <c r="G75" s="87">
        <v>6</v>
      </c>
      <c r="H75" s="270">
        <f t="shared" si="6"/>
        <v>6</v>
      </c>
      <c r="I75" s="191"/>
      <c r="J75" s="333"/>
    </row>
    <row r="76" spans="1:10" s="238" customFormat="1" x14ac:dyDescent="0.2">
      <c r="A76" s="2"/>
      <c r="B76" s="269" t="s">
        <v>251</v>
      </c>
      <c r="C76" s="79"/>
      <c r="D76" s="79">
        <v>3.88</v>
      </c>
      <c r="E76" s="79"/>
      <c r="F76" s="79"/>
      <c r="G76" s="87">
        <v>3.88</v>
      </c>
      <c r="H76" s="270">
        <f t="shared" si="6"/>
        <v>3.88</v>
      </c>
      <c r="I76" s="191"/>
      <c r="J76" s="333"/>
    </row>
    <row r="77" spans="1:10" s="238" customFormat="1" x14ac:dyDescent="0.2">
      <c r="A77" s="2"/>
      <c r="B77" s="269" t="s">
        <v>252</v>
      </c>
      <c r="C77" s="79"/>
      <c r="D77" s="79">
        <v>10.220000000000001</v>
      </c>
      <c r="E77" s="79"/>
      <c r="F77" s="79"/>
      <c r="G77" s="87">
        <v>10.36</v>
      </c>
      <c r="H77" s="270">
        <f t="shared" si="6"/>
        <v>10.36</v>
      </c>
      <c r="I77" s="191" t="s">
        <v>276</v>
      </c>
      <c r="J77" s="333"/>
    </row>
    <row r="78" spans="1:10" s="238" customFormat="1" x14ac:dyDescent="0.2">
      <c r="A78" s="2"/>
      <c r="B78" s="269" t="s">
        <v>282</v>
      </c>
      <c r="C78" s="79"/>
      <c r="D78" s="79">
        <v>161.97999999999999</v>
      </c>
      <c r="E78" s="79"/>
      <c r="F78" s="79"/>
      <c r="G78" s="87">
        <v>188.08</v>
      </c>
      <c r="H78" s="270">
        <f t="shared" si="6"/>
        <v>188.08</v>
      </c>
      <c r="I78" s="271"/>
      <c r="J78" s="334"/>
    </row>
    <row r="79" spans="1:10" s="238" customFormat="1" ht="15" customHeight="1" x14ac:dyDescent="0.2">
      <c r="A79" s="2"/>
      <c r="B79" s="2" t="s">
        <v>254</v>
      </c>
      <c r="C79" s="79"/>
      <c r="D79" s="79"/>
      <c r="E79" s="79"/>
      <c r="F79" s="79"/>
      <c r="G79" s="87">
        <v>68.010000000000005</v>
      </c>
      <c r="H79" s="87"/>
      <c r="I79" s="191"/>
      <c r="J79" s="332" t="s">
        <v>278</v>
      </c>
    </row>
    <row r="80" spans="1:10" s="238" customFormat="1" x14ac:dyDescent="0.2">
      <c r="A80" s="2"/>
      <c r="B80" s="2" t="s">
        <v>257</v>
      </c>
      <c r="C80" s="79"/>
      <c r="D80" s="79"/>
      <c r="E80" s="79"/>
      <c r="F80" s="79"/>
      <c r="G80" s="87">
        <v>15.84</v>
      </c>
      <c r="H80" s="87"/>
      <c r="I80" s="191"/>
      <c r="J80" s="333"/>
    </row>
    <row r="81" spans="1:10" s="238" customFormat="1" x14ac:dyDescent="0.2">
      <c r="A81" s="2"/>
      <c r="B81" s="2" t="s">
        <v>255</v>
      </c>
      <c r="C81" s="79"/>
      <c r="D81" s="79"/>
      <c r="E81" s="79">
        <v>387.46</v>
      </c>
      <c r="F81" s="79"/>
      <c r="G81" s="87">
        <v>339.41</v>
      </c>
      <c r="H81" s="87">
        <f t="shared" ref="H81:H82" si="7">G81</f>
        <v>339.41</v>
      </c>
      <c r="I81" s="191"/>
      <c r="J81" s="333"/>
    </row>
    <row r="82" spans="1:10" s="238" customFormat="1" x14ac:dyDescent="0.2">
      <c r="A82" s="2"/>
      <c r="B82" s="2" t="s">
        <v>256</v>
      </c>
      <c r="C82" s="79"/>
      <c r="D82" s="79"/>
      <c r="E82" s="79"/>
      <c r="F82" s="79"/>
      <c r="G82" s="87">
        <v>87.57</v>
      </c>
      <c r="H82" s="223">
        <f t="shared" si="7"/>
        <v>87.57</v>
      </c>
      <c r="I82" s="191"/>
      <c r="J82" s="333"/>
    </row>
    <row r="83" spans="1:10" s="238" customFormat="1" x14ac:dyDescent="0.2">
      <c r="A83" s="2"/>
      <c r="B83" s="2" t="s">
        <v>295</v>
      </c>
      <c r="C83" s="79"/>
      <c r="D83" s="79"/>
      <c r="E83" s="79"/>
      <c r="F83" s="79"/>
      <c r="G83" s="87">
        <v>23.32</v>
      </c>
      <c r="H83" s="87"/>
      <c r="I83" s="191"/>
      <c r="J83" s="333"/>
    </row>
    <row r="84" spans="1:10" x14ac:dyDescent="0.2">
      <c r="A84" s="2"/>
      <c r="B84" s="272" t="s">
        <v>253</v>
      </c>
      <c r="C84" s="79"/>
      <c r="D84" s="79"/>
      <c r="E84" s="79">
        <v>38.92</v>
      </c>
      <c r="F84" s="79"/>
      <c r="G84" s="87">
        <v>38.92</v>
      </c>
      <c r="H84" s="87">
        <f t="shared" ref="H84:H85" si="8">G84</f>
        <v>38.92</v>
      </c>
      <c r="I84" s="273" t="s">
        <v>279</v>
      </c>
      <c r="J84" s="333"/>
    </row>
    <row r="85" spans="1:10" x14ac:dyDescent="0.2">
      <c r="A85" s="2"/>
      <c r="B85" s="272" t="s">
        <v>211</v>
      </c>
      <c r="C85" s="79"/>
      <c r="D85" s="79"/>
      <c r="E85" s="79"/>
      <c r="F85" s="79"/>
      <c r="G85" s="87">
        <v>18.239999999999998</v>
      </c>
      <c r="H85" s="87">
        <f t="shared" si="8"/>
        <v>18.239999999999998</v>
      </c>
      <c r="I85" s="273" t="s">
        <v>280</v>
      </c>
      <c r="J85" s="334"/>
    </row>
    <row r="86" spans="1:10" ht="24.75" customHeight="1" thickBot="1" x14ac:dyDescent="0.25">
      <c r="A86" s="30" t="s">
        <v>268</v>
      </c>
      <c r="B86" s="172" t="s">
        <v>286</v>
      </c>
      <c r="C86" s="329"/>
      <c r="D86" s="329"/>
      <c r="E86" s="329"/>
      <c r="F86" s="193">
        <f>+F40+F53</f>
        <v>0</v>
      </c>
      <c r="G86" s="194"/>
      <c r="H86" s="194">
        <f>SUM(H73:H85)</f>
        <v>1266.47</v>
      </c>
      <c r="I86" s="277">
        <f>I73+I74+I77+I84+I85</f>
        <v>672.54</v>
      </c>
      <c r="J86" s="278">
        <f>J73+J79</f>
        <v>1186.98</v>
      </c>
    </row>
    <row r="87" spans="1:10" ht="26.25" thickBot="1" x14ac:dyDescent="0.25">
      <c r="A87" s="126"/>
      <c r="B87" s="127"/>
      <c r="C87" s="176"/>
      <c r="D87" s="128"/>
      <c r="E87" s="128"/>
      <c r="F87" s="176"/>
      <c r="G87" s="284" t="s">
        <v>272</v>
      </c>
      <c r="H87" s="281">
        <f>SUM(H73:H78)</f>
        <v>782.33</v>
      </c>
      <c r="I87" s="282">
        <f>I73+I74+I77</f>
        <v>617.79</v>
      </c>
      <c r="J87" s="283" t="str">
        <f>J73</f>
        <v>817,91</v>
      </c>
    </row>
    <row r="88" spans="1:10" ht="26.25" customHeight="1" thickBot="1" x14ac:dyDescent="0.25">
      <c r="A88" s="263"/>
      <c r="B88" s="190"/>
      <c r="C88" s="132"/>
      <c r="D88" s="186"/>
      <c r="E88" s="186"/>
      <c r="F88" s="187"/>
      <c r="G88" s="285" t="s">
        <v>285</v>
      </c>
      <c r="H88" s="286">
        <f>H81+H82+H84+H85</f>
        <v>484.14000000000004</v>
      </c>
      <c r="I88" s="287">
        <f>I84+I85</f>
        <v>54.75</v>
      </c>
      <c r="J88" s="288" t="str">
        <f>J79</f>
        <v>369,07</v>
      </c>
    </row>
    <row r="89" spans="1:10" ht="30.75" customHeight="1" thickBot="1" x14ac:dyDescent="0.25">
      <c r="A89" s="324"/>
      <c r="B89" s="325"/>
      <c r="C89" s="325"/>
      <c r="D89" s="325"/>
      <c r="E89" s="325"/>
      <c r="F89" s="188"/>
      <c r="G89" s="159"/>
      <c r="H89" s="189"/>
      <c r="I89" s="267"/>
      <c r="J89" s="268"/>
    </row>
    <row r="90" spans="1:10" ht="13.5" thickBot="1" x14ac:dyDescent="0.25"/>
    <row r="91" spans="1:10" x14ac:dyDescent="0.2">
      <c r="A91" s="126"/>
      <c r="B91" s="127"/>
      <c r="C91" s="176"/>
      <c r="D91" s="128"/>
      <c r="E91" s="128"/>
      <c r="F91" s="176"/>
      <c r="G91" s="133"/>
      <c r="H91" s="129"/>
      <c r="I91" s="130"/>
      <c r="J91" s="141"/>
    </row>
    <row r="92" spans="1:10" x14ac:dyDescent="0.2">
      <c r="A92" s="131"/>
      <c r="B92" s="190" t="s">
        <v>281</v>
      </c>
      <c r="C92" s="132"/>
      <c r="D92" s="186"/>
      <c r="E92" s="186"/>
      <c r="F92" s="187"/>
      <c r="G92" s="160"/>
      <c r="H92" s="62">
        <v>2095</v>
      </c>
      <c r="I92" s="320"/>
      <c r="J92" s="322"/>
    </row>
    <row r="93" spans="1:10" ht="13.5" thickBot="1" x14ac:dyDescent="0.25">
      <c r="A93" s="324"/>
      <c r="B93" s="325"/>
      <c r="C93" s="325"/>
      <c r="D93" s="325"/>
      <c r="E93" s="325"/>
      <c r="F93" s="188"/>
      <c r="G93" s="159"/>
      <c r="H93" s="189"/>
      <c r="I93" s="321"/>
      <c r="J93" s="323"/>
    </row>
  </sheetData>
  <autoFilter ref="A2:J68"/>
  <mergeCells count="26">
    <mergeCell ref="B19:F19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B6:F6"/>
    <mergeCell ref="B8:F8"/>
    <mergeCell ref="I92:I93"/>
    <mergeCell ref="J92:J93"/>
    <mergeCell ref="A93:E93"/>
    <mergeCell ref="B40:F40"/>
    <mergeCell ref="B71:F71"/>
    <mergeCell ref="C86:E86"/>
    <mergeCell ref="A89:E89"/>
    <mergeCell ref="B51:F51"/>
    <mergeCell ref="C65:E65"/>
    <mergeCell ref="I67:I68"/>
    <mergeCell ref="J67:J68"/>
    <mergeCell ref="A68:E68"/>
    <mergeCell ref="J79:J85"/>
    <mergeCell ref="J73:J7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TOME 1&amp;R&amp;P/&amp;N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showZeros="0" topLeftCell="A73" zoomScaleNormal="100" workbookViewId="0">
      <selection activeCell="H86" sqref="H86"/>
    </sheetView>
  </sheetViews>
  <sheetFormatPr baseColWidth="10" defaultColWidth="9.140625" defaultRowHeight="12.75" x14ac:dyDescent="0.2"/>
  <cols>
    <col min="1" max="1" width="9.140625" style="1"/>
    <col min="2" max="2" width="39.85546875" style="1" customWidth="1"/>
    <col min="3" max="5" width="6.5703125" style="33" customWidth="1"/>
    <col min="6" max="6" width="9.140625" style="33" bestFit="1" customWidth="1"/>
    <col min="7" max="7" width="9.140625" style="53"/>
    <col min="8" max="8" width="9.140625" style="40"/>
    <col min="9" max="9" width="21.140625" style="36" customWidth="1"/>
    <col min="10" max="10" width="22.85546875" style="136" customWidth="1"/>
    <col min="11" max="16384" width="9.140625" style="1"/>
  </cols>
  <sheetData>
    <row r="2" spans="1:10" ht="18" x14ac:dyDescent="0.25">
      <c r="A2" s="27" t="s">
        <v>219</v>
      </c>
      <c r="B2" s="47"/>
    </row>
    <row r="4" spans="1:10" s="28" customFormat="1" ht="27.75" customHeight="1" x14ac:dyDescent="0.2">
      <c r="A4" s="342"/>
      <c r="B4" s="343" t="s">
        <v>0</v>
      </c>
      <c r="C4" s="343" t="s">
        <v>1</v>
      </c>
      <c r="D4" s="343" t="s">
        <v>2</v>
      </c>
      <c r="E4" s="343" t="s">
        <v>3</v>
      </c>
      <c r="F4" s="343" t="s">
        <v>4</v>
      </c>
      <c r="G4" s="335" t="s">
        <v>271</v>
      </c>
      <c r="H4" s="336"/>
      <c r="I4" s="337" t="s">
        <v>123</v>
      </c>
      <c r="J4" s="339" t="s">
        <v>205</v>
      </c>
    </row>
    <row r="5" spans="1:10" s="28" customFormat="1" x14ac:dyDescent="0.2">
      <c r="A5" s="342"/>
      <c r="B5" s="344"/>
      <c r="C5" s="344"/>
      <c r="D5" s="344"/>
      <c r="E5" s="344"/>
      <c r="F5" s="344"/>
      <c r="G5" s="41" t="s">
        <v>2</v>
      </c>
      <c r="H5" s="41" t="s">
        <v>3</v>
      </c>
      <c r="I5" s="338"/>
      <c r="J5" s="340"/>
    </row>
    <row r="6" spans="1:10" x14ac:dyDescent="0.2">
      <c r="A6" s="30"/>
      <c r="B6" s="328" t="s">
        <v>220</v>
      </c>
      <c r="C6" s="328"/>
      <c r="D6" s="328"/>
      <c r="E6" s="328"/>
      <c r="F6" s="328"/>
      <c r="G6" s="42"/>
      <c r="H6" s="42"/>
      <c r="I6" s="37"/>
      <c r="J6" s="137"/>
    </row>
    <row r="7" spans="1:10" x14ac:dyDescent="0.2">
      <c r="A7" s="173"/>
      <c r="B7" s="173"/>
      <c r="C7" s="32"/>
      <c r="D7" s="32"/>
      <c r="E7" s="32"/>
      <c r="F7" s="32"/>
      <c r="G7" s="43"/>
      <c r="H7" s="43"/>
      <c r="I7" s="38"/>
      <c r="J7" s="138"/>
    </row>
    <row r="8" spans="1:10" ht="12.75" customHeight="1" x14ac:dyDescent="0.2">
      <c r="A8" s="50"/>
      <c r="B8" s="341" t="s">
        <v>41</v>
      </c>
      <c r="C8" s="341"/>
      <c r="D8" s="341"/>
      <c r="E8" s="341"/>
      <c r="F8" s="341"/>
      <c r="G8" s="54"/>
      <c r="H8" s="54"/>
      <c r="I8" s="39"/>
      <c r="J8" s="139"/>
    </row>
    <row r="9" spans="1:10" ht="13.5" customHeight="1" x14ac:dyDescent="0.2">
      <c r="A9" s="19" t="s">
        <v>42</v>
      </c>
      <c r="B9" s="32" t="s">
        <v>43</v>
      </c>
      <c r="C9" s="32">
        <v>1</v>
      </c>
      <c r="D9" s="51">
        <v>18</v>
      </c>
      <c r="E9" s="51">
        <v>18</v>
      </c>
      <c r="F9" s="32"/>
      <c r="G9" s="43">
        <v>19.54</v>
      </c>
      <c r="H9" s="43">
        <f>G9</f>
        <v>19.54</v>
      </c>
      <c r="I9" s="38"/>
      <c r="J9" s="138"/>
    </row>
    <row r="10" spans="1:10" x14ac:dyDescent="0.2">
      <c r="A10" s="19" t="s">
        <v>44</v>
      </c>
      <c r="B10" s="32" t="s">
        <v>139</v>
      </c>
      <c r="C10" s="32">
        <v>1</v>
      </c>
      <c r="D10" s="51">
        <v>12</v>
      </c>
      <c r="E10" s="51">
        <v>12</v>
      </c>
      <c r="F10" s="32"/>
      <c r="G10" s="43">
        <v>13.04</v>
      </c>
      <c r="H10" s="43">
        <f t="shared" ref="H10:H11" si="0">G10</f>
        <v>13.04</v>
      </c>
      <c r="I10" s="38"/>
      <c r="J10" s="138"/>
    </row>
    <row r="11" spans="1:10" x14ac:dyDescent="0.2">
      <c r="A11" s="171" t="s">
        <v>45</v>
      </c>
      <c r="B11" s="32" t="s">
        <v>46</v>
      </c>
      <c r="C11" s="32">
        <v>1</v>
      </c>
      <c r="D11" s="32" t="s">
        <v>8</v>
      </c>
      <c r="E11" s="32" t="s">
        <v>8</v>
      </c>
      <c r="F11" s="32"/>
      <c r="G11" s="43" t="s">
        <v>45</v>
      </c>
      <c r="H11" s="43" t="str">
        <f t="shared" si="0"/>
        <v>PM</v>
      </c>
      <c r="I11" s="38"/>
      <c r="J11" s="138"/>
    </row>
    <row r="12" spans="1:10" x14ac:dyDescent="0.2">
      <c r="A12" s="177"/>
      <c r="B12" s="32"/>
      <c r="C12" s="32"/>
      <c r="D12" s="32"/>
      <c r="E12" s="32"/>
      <c r="F12" s="32"/>
      <c r="G12" s="43"/>
      <c r="H12" s="43"/>
      <c r="I12" s="38"/>
      <c r="J12" s="138"/>
    </row>
    <row r="13" spans="1:10" x14ac:dyDescent="0.2">
      <c r="A13" s="173"/>
      <c r="B13" s="15" t="s">
        <v>19</v>
      </c>
      <c r="C13" s="32"/>
      <c r="D13" s="32"/>
      <c r="E13" s="32"/>
      <c r="F13" s="34"/>
      <c r="G13" s="45"/>
      <c r="H13" s="45">
        <f>SUM(H9:H10)</f>
        <v>32.58</v>
      </c>
      <c r="I13" s="38"/>
      <c r="J13" s="138"/>
    </row>
    <row r="14" spans="1:10" x14ac:dyDescent="0.2">
      <c r="A14" s="177"/>
      <c r="B14" s="32"/>
      <c r="C14" s="32"/>
      <c r="D14" s="32"/>
      <c r="E14" s="32"/>
      <c r="F14" s="32"/>
      <c r="G14" s="43"/>
      <c r="H14" s="43"/>
      <c r="I14" s="38"/>
      <c r="J14" s="138"/>
    </row>
    <row r="15" spans="1:10" s="48" customFormat="1" x14ac:dyDescent="0.2">
      <c r="A15" s="50"/>
      <c r="B15" s="341" t="s">
        <v>55</v>
      </c>
      <c r="C15" s="341"/>
      <c r="D15" s="341"/>
      <c r="E15" s="341"/>
      <c r="F15" s="341"/>
      <c r="G15" s="54"/>
      <c r="H15" s="54"/>
      <c r="I15" s="174"/>
      <c r="J15" s="144"/>
    </row>
    <row r="16" spans="1:10" s="48" customFormat="1" x14ac:dyDescent="0.2">
      <c r="A16" s="19" t="s">
        <v>28</v>
      </c>
      <c r="B16" s="32" t="s">
        <v>56</v>
      </c>
      <c r="C16" s="32">
        <v>1</v>
      </c>
      <c r="D16" s="51">
        <v>15</v>
      </c>
      <c r="E16" s="51">
        <v>15</v>
      </c>
      <c r="F16" s="32"/>
      <c r="G16" s="43">
        <v>16.100000000000001</v>
      </c>
      <c r="H16" s="43">
        <f>G16</f>
        <v>16.100000000000001</v>
      </c>
      <c r="I16" s="177"/>
      <c r="J16" s="142"/>
    </row>
    <row r="17" spans="1:10" x14ac:dyDescent="0.2">
      <c r="A17" s="173"/>
      <c r="B17" s="173"/>
      <c r="C17" s="32"/>
      <c r="D17" s="32"/>
      <c r="E17" s="32"/>
      <c r="F17" s="32"/>
      <c r="G17" s="43"/>
      <c r="H17" s="43"/>
      <c r="I17" s="38"/>
      <c r="J17" s="138"/>
    </row>
    <row r="18" spans="1:10" x14ac:dyDescent="0.2">
      <c r="A18" s="173"/>
      <c r="B18" s="15" t="s">
        <v>19</v>
      </c>
      <c r="C18" s="32"/>
      <c r="D18" s="32"/>
      <c r="E18" s="32"/>
      <c r="F18" s="34"/>
      <c r="G18" s="45"/>
      <c r="H18" s="45">
        <f>SUM(H16:H17)</f>
        <v>16.100000000000001</v>
      </c>
      <c r="I18" s="38"/>
      <c r="J18" s="138"/>
    </row>
    <row r="19" spans="1:10" x14ac:dyDescent="0.2">
      <c r="A19" s="173"/>
      <c r="B19" s="15"/>
      <c r="C19" s="32"/>
      <c r="D19" s="32"/>
      <c r="E19" s="32"/>
      <c r="F19" s="34"/>
      <c r="G19" s="45"/>
      <c r="H19" s="45"/>
      <c r="I19" s="38"/>
      <c r="J19" s="138"/>
    </row>
    <row r="20" spans="1:10" x14ac:dyDescent="0.2">
      <c r="A20" s="50"/>
      <c r="B20" s="341" t="s">
        <v>50</v>
      </c>
      <c r="C20" s="341"/>
      <c r="D20" s="341"/>
      <c r="E20" s="341"/>
      <c r="F20" s="341"/>
      <c r="G20" s="54"/>
      <c r="H20" s="54"/>
      <c r="I20" s="50"/>
      <c r="J20" s="143"/>
    </row>
    <row r="21" spans="1:10" ht="12.75" customHeight="1" x14ac:dyDescent="0.2">
      <c r="A21" s="19" t="s">
        <v>28</v>
      </c>
      <c r="B21" s="32" t="s">
        <v>51</v>
      </c>
      <c r="C21" s="32">
        <v>1</v>
      </c>
      <c r="D21" s="51">
        <v>15</v>
      </c>
      <c r="E21" s="51">
        <v>15</v>
      </c>
      <c r="F21" s="32"/>
      <c r="G21" s="43">
        <v>16.329999999999998</v>
      </c>
      <c r="H21" s="43">
        <f>G21</f>
        <v>16.329999999999998</v>
      </c>
      <c r="I21" s="177"/>
      <c r="J21" s="142"/>
    </row>
    <row r="22" spans="1:10" s="185" customFormat="1" x14ac:dyDescent="0.2">
      <c r="A22" s="240" t="s">
        <v>30</v>
      </c>
      <c r="B22" s="168" t="s">
        <v>52</v>
      </c>
      <c r="C22" s="168">
        <v>1</v>
      </c>
      <c r="D22" s="169">
        <v>10</v>
      </c>
      <c r="E22" s="169">
        <v>10</v>
      </c>
      <c r="F22" s="32"/>
      <c r="G22" s="43">
        <v>12.43</v>
      </c>
      <c r="H22" s="43">
        <f t="shared" ref="H22:H27" si="1">G22</f>
        <v>12.43</v>
      </c>
      <c r="I22" s="177"/>
      <c r="J22" s="142"/>
    </row>
    <row r="23" spans="1:10" s="185" customFormat="1" x14ac:dyDescent="0.2">
      <c r="A23" s="240" t="s">
        <v>30</v>
      </c>
      <c r="B23" s="168" t="s">
        <v>52</v>
      </c>
      <c r="C23" s="168">
        <v>1</v>
      </c>
      <c r="D23" s="169">
        <v>10</v>
      </c>
      <c r="E23" s="169">
        <v>10</v>
      </c>
      <c r="F23" s="245"/>
      <c r="G23" s="249">
        <v>12.53</v>
      </c>
      <c r="H23" s="249">
        <f t="shared" si="1"/>
        <v>12.53</v>
      </c>
      <c r="I23" s="177"/>
      <c r="J23" s="142"/>
    </row>
    <row r="24" spans="1:10" s="185" customFormat="1" x14ac:dyDescent="0.2">
      <c r="A24" s="19" t="s">
        <v>30</v>
      </c>
      <c r="B24" s="168" t="s">
        <v>52</v>
      </c>
      <c r="C24" s="168">
        <v>1</v>
      </c>
      <c r="D24" s="169">
        <v>10</v>
      </c>
      <c r="E24" s="169">
        <v>10</v>
      </c>
      <c r="F24" s="168"/>
      <c r="G24" s="182">
        <v>12.54</v>
      </c>
      <c r="H24" s="182">
        <f t="shared" si="1"/>
        <v>12.54</v>
      </c>
      <c r="I24" s="195"/>
      <c r="J24" s="196"/>
    </row>
    <row r="25" spans="1:10" s="185" customFormat="1" x14ac:dyDescent="0.2">
      <c r="A25" s="19" t="s">
        <v>53</v>
      </c>
      <c r="B25" s="32" t="s">
        <v>54</v>
      </c>
      <c r="C25" s="32">
        <v>1</v>
      </c>
      <c r="D25" s="51" t="s">
        <v>8</v>
      </c>
      <c r="E25" s="51" t="s">
        <v>8</v>
      </c>
      <c r="F25" s="32"/>
      <c r="G25" s="43" t="s">
        <v>8</v>
      </c>
      <c r="H25" s="43" t="str">
        <f t="shared" si="1"/>
        <v>pm</v>
      </c>
      <c r="I25" s="177"/>
      <c r="J25" s="142"/>
    </row>
    <row r="26" spans="1:10" s="185" customFormat="1" x14ac:dyDescent="0.2">
      <c r="A26" s="19" t="s">
        <v>30</v>
      </c>
      <c r="B26" s="32" t="s">
        <v>224</v>
      </c>
      <c r="C26" s="32"/>
      <c r="D26" s="51"/>
      <c r="E26" s="51"/>
      <c r="F26" s="32"/>
      <c r="G26" s="43">
        <v>8.4499999999999993</v>
      </c>
      <c r="H26" s="43">
        <f>G26</f>
        <v>8.4499999999999993</v>
      </c>
      <c r="I26" s="177"/>
      <c r="J26" s="142"/>
    </row>
    <row r="27" spans="1:10" s="185" customFormat="1" x14ac:dyDescent="0.2">
      <c r="A27" s="177"/>
      <c r="B27" s="177"/>
      <c r="C27" s="32"/>
      <c r="D27" s="32"/>
      <c r="E27" s="32"/>
      <c r="F27" s="32"/>
      <c r="G27" s="43"/>
      <c r="H27" s="43">
        <f t="shared" si="1"/>
        <v>0</v>
      </c>
      <c r="I27" s="177"/>
      <c r="J27" s="142"/>
    </row>
    <row r="28" spans="1:10" s="185" customFormat="1" x14ac:dyDescent="0.2">
      <c r="A28" s="177"/>
      <c r="B28" s="29" t="s">
        <v>19</v>
      </c>
      <c r="C28" s="32"/>
      <c r="D28" s="32"/>
      <c r="E28" s="32"/>
      <c r="F28" s="52"/>
      <c r="G28" s="55"/>
      <c r="H28" s="55">
        <f>SUM(H21:H27)</f>
        <v>62.28</v>
      </c>
      <c r="I28" s="177"/>
      <c r="J28" s="142"/>
    </row>
    <row r="29" spans="1:10" s="185" customFormat="1" x14ac:dyDescent="0.2">
      <c r="A29" s="173"/>
      <c r="B29" s="173"/>
      <c r="C29" s="32"/>
      <c r="D29" s="32"/>
      <c r="E29" s="32"/>
      <c r="F29" s="32"/>
      <c r="G29" s="43"/>
      <c r="H29" s="43"/>
      <c r="I29" s="38"/>
      <c r="J29" s="138"/>
    </row>
    <row r="30" spans="1:10" x14ac:dyDescent="0.2">
      <c r="A30" s="50"/>
      <c r="B30" s="341" t="s">
        <v>47</v>
      </c>
      <c r="C30" s="341"/>
      <c r="D30" s="341"/>
      <c r="E30" s="341"/>
      <c r="F30" s="341"/>
      <c r="G30" s="54"/>
      <c r="H30" s="54"/>
      <c r="I30" s="50"/>
      <c r="J30" s="143"/>
    </row>
    <row r="31" spans="1:10" x14ac:dyDescent="0.2">
      <c r="A31" s="19" t="s">
        <v>28</v>
      </c>
      <c r="B31" s="32" t="s">
        <v>48</v>
      </c>
      <c r="C31" s="32">
        <v>1</v>
      </c>
      <c r="D31" s="51">
        <v>12</v>
      </c>
      <c r="E31" s="51">
        <v>12</v>
      </c>
      <c r="F31" s="32"/>
      <c r="G31" s="43">
        <v>12.1</v>
      </c>
      <c r="H31" s="43">
        <f>G31</f>
        <v>12.1</v>
      </c>
      <c r="I31" s="177"/>
      <c r="J31" s="142"/>
    </row>
    <row r="32" spans="1:10" s="238" customFormat="1" x14ac:dyDescent="0.2">
      <c r="A32" s="240" t="s">
        <v>28</v>
      </c>
      <c r="B32" s="245" t="s">
        <v>48</v>
      </c>
      <c r="C32" s="245">
        <v>1</v>
      </c>
      <c r="D32" s="51">
        <v>12</v>
      </c>
      <c r="E32" s="51">
        <v>12</v>
      </c>
      <c r="F32" s="245"/>
      <c r="G32" s="249">
        <v>12.23</v>
      </c>
      <c r="H32" s="249">
        <f>G32</f>
        <v>12.23</v>
      </c>
      <c r="I32" s="177"/>
      <c r="J32" s="142"/>
    </row>
    <row r="33" spans="1:10" x14ac:dyDescent="0.2">
      <c r="A33" s="19" t="s">
        <v>30</v>
      </c>
      <c r="B33" s="32" t="s">
        <v>49</v>
      </c>
      <c r="C33" s="173">
        <v>2</v>
      </c>
      <c r="D33" s="173">
        <v>10</v>
      </c>
      <c r="E33" s="173">
        <v>20</v>
      </c>
      <c r="F33" s="173"/>
      <c r="G33" s="56">
        <v>20.59</v>
      </c>
      <c r="H33" s="43">
        <f t="shared" ref="H33:H35" si="2">G33</f>
        <v>20.59</v>
      </c>
      <c r="I33" s="177"/>
      <c r="J33" s="142"/>
    </row>
    <row r="34" spans="1:10" x14ac:dyDescent="0.2">
      <c r="A34" s="19" t="s">
        <v>30</v>
      </c>
      <c r="B34" s="168" t="s">
        <v>49</v>
      </c>
      <c r="C34" s="168">
        <v>4</v>
      </c>
      <c r="D34" s="168">
        <v>10</v>
      </c>
      <c r="E34" s="168">
        <v>40</v>
      </c>
      <c r="F34" s="168"/>
      <c r="G34" s="182">
        <v>40.92</v>
      </c>
      <c r="H34" s="182">
        <f t="shared" si="2"/>
        <v>40.92</v>
      </c>
      <c r="I34" s="195"/>
      <c r="J34" s="196"/>
    </row>
    <row r="35" spans="1:10" x14ac:dyDescent="0.2">
      <c r="A35" s="177"/>
      <c r="B35" s="177"/>
      <c r="C35" s="32"/>
      <c r="D35" s="32"/>
      <c r="E35" s="32"/>
      <c r="F35" s="32"/>
      <c r="G35" s="43"/>
      <c r="H35" s="43">
        <f t="shared" si="2"/>
        <v>0</v>
      </c>
      <c r="I35" s="177"/>
      <c r="J35" s="142"/>
    </row>
    <row r="36" spans="1:10" x14ac:dyDescent="0.2">
      <c r="A36" s="177"/>
      <c r="B36" s="29" t="s">
        <v>19</v>
      </c>
      <c r="C36" s="32"/>
      <c r="D36" s="32"/>
      <c r="E36" s="32"/>
      <c r="F36" s="52"/>
      <c r="G36" s="55"/>
      <c r="H36" s="55">
        <f>SUM(H31:H35)</f>
        <v>85.84</v>
      </c>
      <c r="I36" s="177"/>
      <c r="J36" s="142"/>
    </row>
    <row r="37" spans="1:10" x14ac:dyDescent="0.2">
      <c r="A37" s="177"/>
      <c r="B37" s="29"/>
      <c r="C37" s="32"/>
      <c r="D37" s="32"/>
      <c r="E37" s="32"/>
      <c r="F37" s="52"/>
      <c r="G37" s="55"/>
      <c r="H37" s="55"/>
      <c r="I37" s="177"/>
      <c r="J37" s="142"/>
    </row>
    <row r="38" spans="1:10" x14ac:dyDescent="0.2">
      <c r="A38" s="31"/>
      <c r="B38" s="326" t="s">
        <v>62</v>
      </c>
      <c r="C38" s="326"/>
      <c r="D38" s="326"/>
      <c r="E38" s="326"/>
      <c r="F38" s="326"/>
      <c r="G38" s="44"/>
      <c r="H38" s="44"/>
      <c r="I38" s="31"/>
      <c r="J38" s="146"/>
    </row>
    <row r="39" spans="1:10" x14ac:dyDescent="0.2">
      <c r="A39" s="19" t="s">
        <v>28</v>
      </c>
      <c r="B39" s="32" t="s">
        <v>63</v>
      </c>
      <c r="C39" s="32">
        <v>1</v>
      </c>
      <c r="D39" s="51">
        <v>12</v>
      </c>
      <c r="E39" s="51">
        <v>12</v>
      </c>
      <c r="F39" s="32"/>
      <c r="G39" s="43">
        <v>12.34</v>
      </c>
      <c r="H39" s="43">
        <f>G39</f>
        <v>12.34</v>
      </c>
      <c r="I39" s="173"/>
      <c r="J39" s="175"/>
    </row>
    <row r="40" spans="1:10" s="238" customFormat="1" x14ac:dyDescent="0.2">
      <c r="A40" s="240" t="s">
        <v>28</v>
      </c>
      <c r="B40" s="245" t="s">
        <v>63</v>
      </c>
      <c r="C40" s="245">
        <v>1</v>
      </c>
      <c r="D40" s="51">
        <v>12</v>
      </c>
      <c r="E40" s="51">
        <v>12</v>
      </c>
      <c r="F40" s="245"/>
      <c r="G40" s="249">
        <v>12.3</v>
      </c>
      <c r="H40" s="249">
        <f t="shared" ref="H40:H42" si="3">G40</f>
        <v>12.3</v>
      </c>
      <c r="I40" s="242"/>
      <c r="J40" s="255"/>
    </row>
    <row r="41" spans="1:10" s="238" customFormat="1" x14ac:dyDescent="0.2">
      <c r="A41" s="240" t="s">
        <v>28</v>
      </c>
      <c r="B41" s="245" t="s">
        <v>63</v>
      </c>
      <c r="C41" s="245">
        <v>1</v>
      </c>
      <c r="D41" s="51">
        <v>12</v>
      </c>
      <c r="E41" s="51">
        <v>12</v>
      </c>
      <c r="F41" s="245"/>
      <c r="G41" s="249">
        <v>12.33</v>
      </c>
      <c r="H41" s="249">
        <f t="shared" si="3"/>
        <v>12.33</v>
      </c>
      <c r="I41" s="242"/>
      <c r="J41" s="255"/>
    </row>
    <row r="42" spans="1:10" s="238" customFormat="1" x14ac:dyDescent="0.2">
      <c r="A42" s="240" t="s">
        <v>28</v>
      </c>
      <c r="B42" s="245" t="s">
        <v>63</v>
      </c>
      <c r="C42" s="245">
        <v>1</v>
      </c>
      <c r="D42" s="51">
        <v>12</v>
      </c>
      <c r="E42" s="51">
        <v>12</v>
      </c>
      <c r="F42" s="245"/>
      <c r="G42" s="249">
        <v>12.12</v>
      </c>
      <c r="H42" s="249">
        <f t="shared" si="3"/>
        <v>12.12</v>
      </c>
      <c r="I42" s="242"/>
      <c r="J42" s="255"/>
    </row>
    <row r="43" spans="1:10" s="238" customFormat="1" x14ac:dyDescent="0.2">
      <c r="A43" s="240"/>
      <c r="B43" s="245"/>
      <c r="C43" s="245"/>
      <c r="D43" s="51"/>
      <c r="E43" s="51"/>
      <c r="F43" s="245"/>
      <c r="G43" s="249"/>
      <c r="H43" s="249"/>
      <c r="I43" s="242"/>
      <c r="J43" s="255"/>
    </row>
    <row r="44" spans="1:10" s="125" customFormat="1" x14ac:dyDescent="0.2">
      <c r="A44" s="173"/>
      <c r="B44" s="15" t="s">
        <v>19</v>
      </c>
      <c r="C44" s="32"/>
      <c r="D44" s="32"/>
      <c r="E44" s="32"/>
      <c r="F44" s="52"/>
      <c r="G44" s="55"/>
      <c r="H44" s="45">
        <f>SUM(H39:H42)</f>
        <v>49.089999999999996</v>
      </c>
      <c r="I44" s="173"/>
      <c r="J44" s="175"/>
    </row>
    <row r="45" spans="1:10" s="125" customFormat="1" x14ac:dyDescent="0.2">
      <c r="A45" s="173"/>
      <c r="B45" s="15"/>
      <c r="C45" s="32"/>
      <c r="D45" s="32"/>
      <c r="E45" s="32"/>
      <c r="F45" s="52"/>
      <c r="G45" s="55"/>
      <c r="H45" s="45"/>
      <c r="I45" s="173"/>
      <c r="J45" s="175"/>
    </row>
    <row r="46" spans="1:10" ht="19.5" customHeight="1" x14ac:dyDescent="0.2">
      <c r="A46" s="31"/>
      <c r="B46" s="326" t="s">
        <v>100</v>
      </c>
      <c r="C46" s="326"/>
      <c r="D46" s="326"/>
      <c r="E46" s="326"/>
      <c r="F46" s="326"/>
      <c r="G46" s="44"/>
      <c r="H46" s="44"/>
      <c r="I46" s="31"/>
      <c r="J46" s="146"/>
    </row>
    <row r="47" spans="1:10" ht="13.5" customHeight="1" x14ac:dyDescent="0.2">
      <c r="A47" s="19" t="s">
        <v>101</v>
      </c>
      <c r="B47" s="32" t="s">
        <v>65</v>
      </c>
      <c r="C47" s="173">
        <v>1</v>
      </c>
      <c r="D47" s="173">
        <v>15</v>
      </c>
      <c r="E47" s="173">
        <v>15</v>
      </c>
      <c r="F47" s="32"/>
      <c r="G47" s="43">
        <v>15.91</v>
      </c>
      <c r="H47" s="43">
        <f>G47</f>
        <v>15.91</v>
      </c>
      <c r="I47" s="173"/>
      <c r="J47" s="175"/>
    </row>
    <row r="48" spans="1:10" x14ac:dyDescent="0.2">
      <c r="A48" s="19" t="s">
        <v>101</v>
      </c>
      <c r="B48" s="32" t="s">
        <v>102</v>
      </c>
      <c r="C48" s="173">
        <v>2</v>
      </c>
      <c r="D48" s="173">
        <v>10</v>
      </c>
      <c r="E48" s="173">
        <v>20</v>
      </c>
      <c r="F48" s="32"/>
      <c r="G48" s="43">
        <v>20.97</v>
      </c>
      <c r="H48" s="43">
        <f t="shared" ref="H48:H54" si="4">G48</f>
        <v>20.97</v>
      </c>
      <c r="I48" s="173"/>
      <c r="J48" s="175"/>
    </row>
    <row r="49" spans="1:10" x14ac:dyDescent="0.2">
      <c r="A49" s="19" t="s">
        <v>101</v>
      </c>
      <c r="B49" s="168" t="s">
        <v>102</v>
      </c>
      <c r="C49" s="197">
        <v>2</v>
      </c>
      <c r="D49" s="197">
        <v>10</v>
      </c>
      <c r="E49" s="197">
        <v>20</v>
      </c>
      <c r="F49" s="168"/>
      <c r="G49" s="182">
        <v>21.25</v>
      </c>
      <c r="H49" s="182">
        <f t="shared" si="4"/>
        <v>21.25</v>
      </c>
      <c r="I49" s="197"/>
      <c r="J49" s="198"/>
    </row>
    <row r="50" spans="1:10" x14ac:dyDescent="0.2">
      <c r="A50" s="19" t="s">
        <v>101</v>
      </c>
      <c r="B50" s="32" t="s">
        <v>103</v>
      </c>
      <c r="C50" s="173">
        <v>1</v>
      </c>
      <c r="D50" s="173">
        <v>12</v>
      </c>
      <c r="E50" s="173">
        <v>12</v>
      </c>
      <c r="F50" s="32"/>
      <c r="G50" s="43">
        <v>12.9</v>
      </c>
      <c r="H50" s="43">
        <f t="shared" si="4"/>
        <v>12.9</v>
      </c>
      <c r="I50" s="173"/>
      <c r="J50" s="175"/>
    </row>
    <row r="51" spans="1:10" x14ac:dyDescent="0.2">
      <c r="A51" s="19" t="s">
        <v>104</v>
      </c>
      <c r="B51" s="32" t="s">
        <v>105</v>
      </c>
      <c r="C51" s="173">
        <v>1</v>
      </c>
      <c r="D51" s="173">
        <v>10</v>
      </c>
      <c r="E51" s="173">
        <v>10</v>
      </c>
      <c r="F51" s="32"/>
      <c r="G51" s="43">
        <v>8.8699999999999992</v>
      </c>
      <c r="H51" s="43">
        <f t="shared" si="4"/>
        <v>8.8699999999999992</v>
      </c>
      <c r="I51" s="173"/>
      <c r="J51" s="175"/>
    </row>
    <row r="52" spans="1:10" x14ac:dyDescent="0.2">
      <c r="A52" s="19" t="s">
        <v>72</v>
      </c>
      <c r="B52" s="32" t="s">
        <v>106</v>
      </c>
      <c r="C52" s="173">
        <v>1</v>
      </c>
      <c r="D52" s="173">
        <v>5</v>
      </c>
      <c r="E52" s="173">
        <v>5</v>
      </c>
      <c r="F52" s="32"/>
      <c r="G52" s="43">
        <v>7.16</v>
      </c>
      <c r="H52" s="43">
        <f t="shared" si="4"/>
        <v>7.16</v>
      </c>
      <c r="I52" s="173"/>
      <c r="J52" s="175"/>
    </row>
    <row r="53" spans="1:10" x14ac:dyDescent="0.2">
      <c r="A53" s="19"/>
      <c r="B53" s="32" t="s">
        <v>210</v>
      </c>
      <c r="C53" s="173"/>
      <c r="D53" s="173"/>
      <c r="E53" s="173"/>
      <c r="F53" s="32"/>
      <c r="G53" s="43">
        <v>4.71</v>
      </c>
      <c r="H53" s="43">
        <f t="shared" si="4"/>
        <v>4.71</v>
      </c>
      <c r="I53" s="173"/>
      <c r="J53" s="175"/>
    </row>
    <row r="54" spans="1:10" x14ac:dyDescent="0.2">
      <c r="A54" s="173"/>
      <c r="B54" s="173"/>
      <c r="C54" s="32"/>
      <c r="D54" s="32"/>
      <c r="E54" s="32"/>
      <c r="F54" s="32"/>
      <c r="G54" s="43"/>
      <c r="H54" s="43">
        <f t="shared" si="4"/>
        <v>0</v>
      </c>
      <c r="I54" s="173"/>
      <c r="J54" s="175"/>
    </row>
    <row r="55" spans="1:10" x14ac:dyDescent="0.2">
      <c r="A55" s="173"/>
      <c r="B55" s="15" t="s">
        <v>19</v>
      </c>
      <c r="C55" s="32"/>
      <c r="D55" s="32"/>
      <c r="E55" s="32"/>
      <c r="F55" s="52"/>
      <c r="G55" s="55"/>
      <c r="H55" s="55">
        <f>SUM(H47:H54)</f>
        <v>91.77</v>
      </c>
      <c r="I55" s="173"/>
      <c r="J55" s="175"/>
    </row>
    <row r="56" spans="1:10" x14ac:dyDescent="0.2">
      <c r="A56" s="173"/>
      <c r="B56" s="15"/>
      <c r="C56" s="32"/>
      <c r="D56" s="32"/>
      <c r="E56" s="32"/>
      <c r="F56" s="52"/>
      <c r="G56" s="55"/>
      <c r="H56" s="55"/>
      <c r="I56" s="173"/>
      <c r="J56" s="175"/>
    </row>
    <row r="57" spans="1:10" x14ac:dyDescent="0.2">
      <c r="A57" s="31"/>
      <c r="B57" s="326" t="s">
        <v>108</v>
      </c>
      <c r="C57" s="326"/>
      <c r="D57" s="326"/>
      <c r="E57" s="326"/>
      <c r="F57" s="326"/>
      <c r="G57" s="44"/>
      <c r="H57" s="44"/>
      <c r="I57" s="170"/>
      <c r="J57" s="147"/>
    </row>
    <row r="58" spans="1:10" x14ac:dyDescent="0.2">
      <c r="A58" s="19" t="s">
        <v>28</v>
      </c>
      <c r="B58" s="32" t="s">
        <v>65</v>
      </c>
      <c r="C58" s="32">
        <v>1</v>
      </c>
      <c r="D58" s="32">
        <v>12</v>
      </c>
      <c r="E58" s="32">
        <v>12</v>
      </c>
      <c r="F58" s="32"/>
      <c r="G58" s="43">
        <v>15.72</v>
      </c>
      <c r="H58" s="43">
        <f>G58</f>
        <v>15.72</v>
      </c>
      <c r="I58" s="173"/>
      <c r="J58" s="175"/>
    </row>
    <row r="59" spans="1:10" x14ac:dyDescent="0.2">
      <c r="A59" s="19" t="s">
        <v>28</v>
      </c>
      <c r="B59" s="168" t="s">
        <v>65</v>
      </c>
      <c r="C59" s="168">
        <v>1</v>
      </c>
      <c r="D59" s="168">
        <v>12</v>
      </c>
      <c r="E59" s="168">
        <v>12</v>
      </c>
      <c r="F59" s="168"/>
      <c r="G59" s="182">
        <v>16.329999999999998</v>
      </c>
      <c r="H59" s="182">
        <f t="shared" ref="H59:H61" si="5">G59</f>
        <v>16.329999999999998</v>
      </c>
      <c r="I59" s="197"/>
      <c r="J59" s="198"/>
    </row>
    <row r="60" spans="1:10" x14ac:dyDescent="0.2">
      <c r="A60" s="19" t="s">
        <v>22</v>
      </c>
      <c r="B60" s="32" t="s">
        <v>109</v>
      </c>
      <c r="C60" s="32">
        <v>1</v>
      </c>
      <c r="D60" s="32">
        <v>10</v>
      </c>
      <c r="E60" s="32">
        <v>10</v>
      </c>
      <c r="F60" s="32"/>
      <c r="G60" s="43">
        <v>9.44</v>
      </c>
      <c r="H60" s="43">
        <f t="shared" si="5"/>
        <v>9.44</v>
      </c>
      <c r="I60" s="173"/>
      <c r="J60" s="175"/>
    </row>
    <row r="61" spans="1:10" x14ac:dyDescent="0.2">
      <c r="A61" s="173"/>
      <c r="B61" s="173"/>
      <c r="C61" s="32"/>
      <c r="D61" s="32"/>
      <c r="E61" s="32"/>
      <c r="F61" s="32"/>
      <c r="G61" s="43"/>
      <c r="H61" s="43">
        <f t="shared" si="5"/>
        <v>0</v>
      </c>
      <c r="I61" s="173"/>
      <c r="J61" s="175"/>
    </row>
    <row r="62" spans="1:10" x14ac:dyDescent="0.2">
      <c r="A62" s="173"/>
      <c r="B62" s="15" t="s">
        <v>19</v>
      </c>
      <c r="C62" s="32"/>
      <c r="D62" s="32"/>
      <c r="E62" s="32"/>
      <c r="F62" s="34"/>
      <c r="G62" s="45"/>
      <c r="H62" s="45">
        <f>SUM(H58:H61)</f>
        <v>41.489999999999995</v>
      </c>
      <c r="I62" s="173"/>
      <c r="J62" s="175"/>
    </row>
    <row r="63" spans="1:10" x14ac:dyDescent="0.2">
      <c r="A63" s="173"/>
      <c r="B63" s="15"/>
      <c r="C63" s="32"/>
      <c r="D63" s="32"/>
      <c r="E63" s="32"/>
      <c r="F63" s="34"/>
      <c r="G63" s="45"/>
      <c r="H63" s="45"/>
      <c r="I63" s="173"/>
      <c r="J63" s="175"/>
    </row>
    <row r="64" spans="1:10" x14ac:dyDescent="0.2">
      <c r="A64" s="31"/>
      <c r="B64" s="326" t="s">
        <v>64</v>
      </c>
      <c r="C64" s="326"/>
      <c r="D64" s="326"/>
      <c r="E64" s="326"/>
      <c r="F64" s="326"/>
      <c r="G64" s="44"/>
      <c r="H64" s="44"/>
      <c r="I64" s="31"/>
      <c r="J64" s="146"/>
    </row>
    <row r="65" spans="1:10" x14ac:dyDescent="0.2">
      <c r="A65" s="19" t="s">
        <v>28</v>
      </c>
      <c r="B65" s="32" t="s">
        <v>65</v>
      </c>
      <c r="C65" s="32">
        <v>1</v>
      </c>
      <c r="D65" s="51">
        <v>15</v>
      </c>
      <c r="E65" s="51">
        <v>15</v>
      </c>
      <c r="F65" s="32"/>
      <c r="G65" s="43">
        <v>16.329999999999998</v>
      </c>
      <c r="H65" s="43">
        <f>G65</f>
        <v>16.329999999999998</v>
      </c>
      <c r="I65" s="173"/>
      <c r="J65" s="175"/>
    </row>
    <row r="66" spans="1:10" x14ac:dyDescent="0.2">
      <c r="A66" s="19" t="s">
        <v>28</v>
      </c>
      <c r="B66" s="245" t="s">
        <v>66</v>
      </c>
      <c r="C66" s="32">
        <v>1</v>
      </c>
      <c r="D66" s="51">
        <v>12</v>
      </c>
      <c r="E66" s="51">
        <v>12</v>
      </c>
      <c r="F66" s="32"/>
      <c r="G66" s="43">
        <v>11.83</v>
      </c>
      <c r="H66" s="43">
        <f t="shared" ref="H66:H73" si="6">G66</f>
        <v>11.83</v>
      </c>
      <c r="I66" s="173"/>
      <c r="J66" s="175"/>
    </row>
    <row r="67" spans="1:10" s="238" customFormat="1" x14ac:dyDescent="0.2">
      <c r="A67" s="240" t="s">
        <v>28</v>
      </c>
      <c r="B67" s="245" t="s">
        <v>66</v>
      </c>
      <c r="C67" s="245">
        <v>1</v>
      </c>
      <c r="D67" s="51">
        <v>12</v>
      </c>
      <c r="E67" s="51">
        <v>12</v>
      </c>
      <c r="F67" s="245"/>
      <c r="G67" s="249">
        <v>11.85</v>
      </c>
      <c r="H67" s="249">
        <f t="shared" si="6"/>
        <v>11.85</v>
      </c>
      <c r="I67" s="242"/>
      <c r="J67" s="255"/>
    </row>
    <row r="68" spans="1:10" s="238" customFormat="1" x14ac:dyDescent="0.2">
      <c r="A68" s="240" t="s">
        <v>28</v>
      </c>
      <c r="B68" s="245" t="s">
        <v>66</v>
      </c>
      <c r="C68" s="245">
        <v>1</v>
      </c>
      <c r="D68" s="51">
        <v>12</v>
      </c>
      <c r="E68" s="51">
        <v>12</v>
      </c>
      <c r="F68" s="245"/>
      <c r="G68" s="249">
        <v>12.02</v>
      </c>
      <c r="H68" s="249">
        <f t="shared" si="6"/>
        <v>12.02</v>
      </c>
      <c r="I68" s="242"/>
      <c r="J68" s="255"/>
    </row>
    <row r="69" spans="1:10" s="238" customFormat="1" x14ac:dyDescent="0.2">
      <c r="A69" s="240" t="s">
        <v>28</v>
      </c>
      <c r="B69" s="245" t="s">
        <v>66</v>
      </c>
      <c r="C69" s="245">
        <v>1</v>
      </c>
      <c r="D69" s="51">
        <v>12</v>
      </c>
      <c r="E69" s="51">
        <v>12</v>
      </c>
      <c r="F69" s="245"/>
      <c r="G69" s="249">
        <v>11.82</v>
      </c>
      <c r="H69" s="249">
        <f t="shared" si="6"/>
        <v>11.82</v>
      </c>
      <c r="I69" s="242"/>
      <c r="J69" s="255"/>
    </row>
    <row r="70" spans="1:10" s="238" customFormat="1" x14ac:dyDescent="0.2">
      <c r="A70" s="240" t="s">
        <v>28</v>
      </c>
      <c r="B70" s="245" t="s">
        <v>66</v>
      </c>
      <c r="C70" s="245">
        <v>1</v>
      </c>
      <c r="D70" s="51">
        <v>12</v>
      </c>
      <c r="E70" s="51">
        <v>12</v>
      </c>
      <c r="F70" s="245"/>
      <c r="G70" s="249">
        <v>12.02</v>
      </c>
      <c r="H70" s="249">
        <f t="shared" si="6"/>
        <v>12.02</v>
      </c>
      <c r="I70" s="242"/>
      <c r="J70" s="255"/>
    </row>
    <row r="71" spans="1:10" s="238" customFormat="1" x14ac:dyDescent="0.2">
      <c r="A71" s="240" t="s">
        <v>28</v>
      </c>
      <c r="B71" s="245" t="s">
        <v>66</v>
      </c>
      <c r="C71" s="245">
        <v>1</v>
      </c>
      <c r="D71" s="51">
        <v>12</v>
      </c>
      <c r="E71" s="51">
        <v>12</v>
      </c>
      <c r="F71" s="245"/>
      <c r="G71" s="249">
        <v>12.01</v>
      </c>
      <c r="H71" s="249">
        <f t="shared" si="6"/>
        <v>12.01</v>
      </c>
      <c r="I71" s="242"/>
      <c r="J71" s="255"/>
    </row>
    <row r="72" spans="1:10" x14ac:dyDescent="0.2">
      <c r="A72" s="19" t="s">
        <v>28</v>
      </c>
      <c r="B72" s="245" t="s">
        <v>258</v>
      </c>
      <c r="C72" s="32"/>
      <c r="D72" s="51"/>
      <c r="E72" s="51"/>
      <c r="F72" s="32"/>
      <c r="G72" s="43">
        <v>6.89</v>
      </c>
      <c r="H72" s="43">
        <f>G72</f>
        <v>6.89</v>
      </c>
      <c r="I72" s="173"/>
      <c r="J72" s="175"/>
    </row>
    <row r="73" spans="1:10" x14ac:dyDescent="0.2">
      <c r="A73" s="173"/>
      <c r="B73" s="173"/>
      <c r="C73" s="32"/>
      <c r="D73" s="32"/>
      <c r="E73" s="32"/>
      <c r="F73" s="32"/>
      <c r="G73" s="43"/>
      <c r="H73" s="43">
        <f t="shared" si="6"/>
        <v>0</v>
      </c>
      <c r="I73" s="173"/>
      <c r="J73" s="175"/>
    </row>
    <row r="74" spans="1:10" x14ac:dyDescent="0.2">
      <c r="A74" s="173"/>
      <c r="B74" s="15" t="s">
        <v>19</v>
      </c>
      <c r="C74" s="32"/>
      <c r="D74" s="32"/>
      <c r="E74" s="32"/>
      <c r="F74" s="52"/>
      <c r="G74" s="55"/>
      <c r="H74" s="55">
        <f>SUM(H65:H73)</f>
        <v>94.77000000000001</v>
      </c>
      <c r="I74" s="173"/>
      <c r="J74" s="175"/>
    </row>
    <row r="75" spans="1:10" x14ac:dyDescent="0.2">
      <c r="A75" s="173"/>
      <c r="B75" s="173"/>
      <c r="C75" s="32"/>
      <c r="D75" s="32"/>
      <c r="E75" s="32"/>
      <c r="F75" s="32"/>
      <c r="G75" s="43"/>
      <c r="H75" s="43"/>
      <c r="I75" s="38"/>
      <c r="J75" s="138"/>
    </row>
    <row r="76" spans="1:10" x14ac:dyDescent="0.2">
      <c r="A76" s="31"/>
      <c r="B76" s="326" t="s">
        <v>27</v>
      </c>
      <c r="C76" s="326"/>
      <c r="D76" s="326"/>
      <c r="E76" s="326"/>
      <c r="F76" s="326"/>
      <c r="G76" s="44"/>
      <c r="H76" s="44"/>
      <c r="I76" s="39"/>
      <c r="J76" s="139"/>
    </row>
    <row r="77" spans="1:10" x14ac:dyDescent="0.2">
      <c r="A77" s="177" t="s">
        <v>30</v>
      </c>
      <c r="B77" s="32" t="s">
        <v>61</v>
      </c>
      <c r="C77" s="32"/>
      <c r="D77" s="32"/>
      <c r="E77" s="32"/>
      <c r="F77" s="32"/>
      <c r="G77" s="43">
        <v>12.09</v>
      </c>
      <c r="H77" s="43">
        <f t="shared" ref="H77:H85" si="7">G77</f>
        <v>12.09</v>
      </c>
      <c r="I77" s="38"/>
      <c r="J77" s="138"/>
    </row>
    <row r="78" spans="1:10" x14ac:dyDescent="0.2">
      <c r="A78" s="177" t="s">
        <v>14</v>
      </c>
      <c r="B78" s="32" t="s">
        <v>225</v>
      </c>
      <c r="C78" s="32"/>
      <c r="D78" s="32"/>
      <c r="E78" s="32"/>
      <c r="F78" s="32"/>
      <c r="G78" s="43">
        <v>30.23</v>
      </c>
      <c r="H78" s="43">
        <f>G78</f>
        <v>30.23</v>
      </c>
      <c r="I78" s="38"/>
      <c r="J78" s="138"/>
    </row>
    <row r="79" spans="1:10" x14ac:dyDescent="0.2">
      <c r="A79" s="177" t="s">
        <v>32</v>
      </c>
      <c r="B79" s="32" t="s">
        <v>215</v>
      </c>
      <c r="C79" s="32"/>
      <c r="D79" s="32"/>
      <c r="E79" s="32"/>
      <c r="F79" s="32"/>
      <c r="G79" s="43">
        <v>29.61</v>
      </c>
      <c r="H79" s="43">
        <f t="shared" si="7"/>
        <v>29.61</v>
      </c>
      <c r="I79" s="38"/>
      <c r="J79" s="138"/>
    </row>
    <row r="80" spans="1:10" x14ac:dyDescent="0.2">
      <c r="A80" s="177" t="s">
        <v>33</v>
      </c>
      <c r="B80" s="32" t="s">
        <v>34</v>
      </c>
      <c r="C80" s="32"/>
      <c r="D80" s="32"/>
      <c r="E80" s="32"/>
      <c r="F80" s="32"/>
      <c r="G80" s="43">
        <v>10.59</v>
      </c>
      <c r="H80" s="43">
        <f t="shared" si="7"/>
        <v>10.59</v>
      </c>
      <c r="I80" s="38"/>
      <c r="J80" s="138"/>
    </row>
    <row r="81" spans="1:10" x14ac:dyDescent="0.2">
      <c r="A81" s="177" t="s">
        <v>16</v>
      </c>
      <c r="B81" s="32" t="s">
        <v>39</v>
      </c>
      <c r="C81" s="32"/>
      <c r="D81" s="32"/>
      <c r="E81" s="32"/>
      <c r="F81" s="32"/>
      <c r="G81" s="43">
        <v>10.38</v>
      </c>
      <c r="H81" s="43">
        <f t="shared" si="7"/>
        <v>10.38</v>
      </c>
      <c r="I81" s="38"/>
      <c r="J81" s="138"/>
    </row>
    <row r="82" spans="1:10" s="238" customFormat="1" x14ac:dyDescent="0.2">
      <c r="A82" s="177" t="s">
        <v>37</v>
      </c>
      <c r="B82" s="245" t="s">
        <v>261</v>
      </c>
      <c r="C82" s="245"/>
      <c r="D82" s="245"/>
      <c r="E82" s="245"/>
      <c r="F82" s="245"/>
      <c r="G82" s="249">
        <v>2</v>
      </c>
      <c r="H82" s="249">
        <f t="shared" si="7"/>
        <v>2</v>
      </c>
      <c r="I82" s="247"/>
      <c r="J82" s="253"/>
    </row>
    <row r="83" spans="1:10" x14ac:dyDescent="0.2">
      <c r="A83" s="177" t="s">
        <v>70</v>
      </c>
      <c r="B83" s="32" t="s">
        <v>71</v>
      </c>
      <c r="C83" s="32"/>
      <c r="D83" s="32"/>
      <c r="E83" s="32"/>
      <c r="F83" s="32"/>
      <c r="G83" s="43">
        <v>8.2799999999999994</v>
      </c>
      <c r="H83" s="43">
        <f t="shared" si="7"/>
        <v>8.2799999999999994</v>
      </c>
      <c r="I83" s="38"/>
      <c r="J83" s="138"/>
    </row>
    <row r="84" spans="1:10" x14ac:dyDescent="0.2">
      <c r="A84" s="173" t="s">
        <v>53</v>
      </c>
      <c r="B84" s="32" t="s">
        <v>211</v>
      </c>
      <c r="C84" s="32"/>
      <c r="D84" s="32"/>
      <c r="E84" s="32"/>
      <c r="F84" s="32"/>
      <c r="G84" s="43">
        <v>255.15</v>
      </c>
      <c r="H84" s="43">
        <f t="shared" si="7"/>
        <v>255.15</v>
      </c>
      <c r="I84" s="38"/>
      <c r="J84" s="138"/>
    </row>
    <row r="85" spans="1:10" x14ac:dyDescent="0.2">
      <c r="A85" s="173" t="s">
        <v>53</v>
      </c>
      <c r="B85" s="32" t="s">
        <v>209</v>
      </c>
      <c r="C85" s="32"/>
      <c r="D85" s="32"/>
      <c r="E85" s="32"/>
      <c r="F85" s="32"/>
      <c r="G85" s="43">
        <v>9.27</v>
      </c>
      <c r="H85" s="43">
        <f t="shared" si="7"/>
        <v>9.27</v>
      </c>
      <c r="I85" s="38"/>
      <c r="J85" s="138"/>
    </row>
    <row r="86" spans="1:10" x14ac:dyDescent="0.2">
      <c r="A86" s="173"/>
      <c r="B86" s="32" t="s">
        <v>212</v>
      </c>
      <c r="C86" s="32"/>
      <c r="D86" s="32"/>
      <c r="E86" s="32"/>
      <c r="F86" s="32"/>
      <c r="G86" s="43">
        <v>5.89</v>
      </c>
      <c r="H86" s="43"/>
      <c r="I86" s="38"/>
      <c r="J86" s="138"/>
    </row>
    <row r="87" spans="1:10" x14ac:dyDescent="0.2">
      <c r="A87" s="173"/>
      <c r="B87" s="15" t="s">
        <v>19</v>
      </c>
      <c r="C87" s="32"/>
      <c r="D87" s="32"/>
      <c r="E87" s="32"/>
      <c r="F87" s="34"/>
      <c r="G87" s="45"/>
      <c r="H87" s="45">
        <f>SUM(H77:H86)</f>
        <v>367.6</v>
      </c>
      <c r="I87" s="38"/>
      <c r="J87" s="138"/>
    </row>
    <row r="88" spans="1:10" ht="13.5" thickBot="1" x14ac:dyDescent="0.25">
      <c r="A88" s="173"/>
      <c r="B88" s="173"/>
      <c r="C88" s="32"/>
      <c r="D88" s="32"/>
      <c r="E88" s="32"/>
      <c r="F88" s="35"/>
      <c r="G88" s="46"/>
      <c r="H88" s="46"/>
      <c r="I88" s="38"/>
      <c r="J88" s="138"/>
    </row>
    <row r="89" spans="1:10" ht="13.5" thickBot="1" x14ac:dyDescent="0.25">
      <c r="A89" s="57"/>
      <c r="B89" s="58" t="s">
        <v>40</v>
      </c>
      <c r="C89" s="330"/>
      <c r="D89" s="330"/>
      <c r="E89" s="331"/>
      <c r="F89" s="258"/>
      <c r="G89" s="59"/>
      <c r="H89" s="60">
        <f>H87+H74+H62+H55+H44+H36+H28+H18+H13</f>
        <v>841.5200000000001</v>
      </c>
      <c r="I89" s="61"/>
      <c r="J89" s="140"/>
    </row>
    <row r="90" spans="1:10" x14ac:dyDescent="0.2">
      <c r="A90" s="126"/>
      <c r="B90" s="127"/>
      <c r="C90" s="176"/>
      <c r="D90" s="128"/>
      <c r="E90" s="128"/>
      <c r="F90" s="176"/>
      <c r="G90" s="133"/>
      <c r="H90" s="129"/>
      <c r="I90" s="130"/>
      <c r="J90" s="141"/>
    </row>
    <row r="91" spans="1:10" x14ac:dyDescent="0.2">
      <c r="A91" s="131" t="s">
        <v>220</v>
      </c>
      <c r="B91" s="190" t="s">
        <v>218</v>
      </c>
      <c r="C91" s="132"/>
      <c r="D91" s="186"/>
      <c r="E91" s="186"/>
      <c r="F91" s="187"/>
      <c r="G91" s="160"/>
      <c r="H91" s="62">
        <v>866.46</v>
      </c>
      <c r="I91" s="320"/>
      <c r="J91" s="322"/>
    </row>
    <row r="92" spans="1:10" ht="13.5" thickBot="1" x14ac:dyDescent="0.25">
      <c r="A92" s="324"/>
      <c r="B92" s="325"/>
      <c r="C92" s="325"/>
      <c r="D92" s="325"/>
      <c r="E92" s="325"/>
      <c r="F92" s="188"/>
      <c r="G92" s="159"/>
      <c r="H92" s="189"/>
      <c r="I92" s="321"/>
      <c r="J92" s="323"/>
    </row>
    <row r="95" spans="1:10" x14ac:dyDescent="0.2">
      <c r="A95" s="30"/>
      <c r="B95" s="328" t="s">
        <v>221</v>
      </c>
      <c r="C95" s="328"/>
      <c r="D95" s="328"/>
      <c r="E95" s="328"/>
      <c r="F95" s="328"/>
      <c r="G95" s="42"/>
      <c r="H95" s="42"/>
      <c r="I95" s="37"/>
      <c r="J95" s="137"/>
    </row>
    <row r="96" spans="1:10" x14ac:dyDescent="0.2">
      <c r="A96" s="2"/>
      <c r="B96" s="2" t="s">
        <v>246</v>
      </c>
      <c r="C96" s="79"/>
      <c r="D96" s="79"/>
      <c r="E96" s="79"/>
      <c r="F96" s="79"/>
      <c r="G96" s="87">
        <v>942.49</v>
      </c>
      <c r="H96" s="87">
        <f>G96</f>
        <v>942.49</v>
      </c>
      <c r="I96" s="191"/>
      <c r="J96" s="192"/>
    </row>
    <row r="97" spans="1:10" s="238" customFormat="1" x14ac:dyDescent="0.2">
      <c r="A97" s="2"/>
      <c r="B97" s="2" t="s">
        <v>260</v>
      </c>
      <c r="C97" s="79"/>
      <c r="D97" s="79"/>
      <c r="E97" s="79"/>
      <c r="F97" s="79"/>
      <c r="G97" s="87">
        <v>147.13999999999999</v>
      </c>
      <c r="H97" s="87">
        <f>G97</f>
        <v>147.13999999999999</v>
      </c>
      <c r="I97" s="191"/>
      <c r="J97" s="192"/>
    </row>
    <row r="98" spans="1:10" s="238" customFormat="1" x14ac:dyDescent="0.2">
      <c r="A98" s="2"/>
      <c r="B98" s="2" t="s">
        <v>259</v>
      </c>
      <c r="C98" s="79"/>
      <c r="D98" s="79"/>
      <c r="E98" s="79"/>
      <c r="F98" s="79"/>
      <c r="G98" s="87">
        <v>23.84</v>
      </c>
      <c r="H98" s="87">
        <f>G98</f>
        <v>23.84</v>
      </c>
      <c r="I98" s="191"/>
      <c r="J98" s="192"/>
    </row>
    <row r="99" spans="1:10" x14ac:dyDescent="0.2">
      <c r="A99" s="2"/>
      <c r="B99" s="2" t="s">
        <v>211</v>
      </c>
      <c r="C99" s="79"/>
      <c r="D99" s="79"/>
      <c r="E99" s="79"/>
      <c r="F99" s="79"/>
      <c r="G99" s="87">
        <v>48.49</v>
      </c>
      <c r="H99" s="87">
        <f t="shared" ref="H99" si="8">G99</f>
        <v>48.49</v>
      </c>
      <c r="I99" s="191"/>
      <c r="J99" s="192"/>
    </row>
    <row r="100" spans="1:10" ht="13.5" thickBot="1" x14ac:dyDescent="0.25">
      <c r="A100" s="30"/>
      <c r="B100" s="172" t="s">
        <v>40</v>
      </c>
      <c r="C100" s="329"/>
      <c r="D100" s="329"/>
      <c r="E100" s="329"/>
      <c r="F100" s="193"/>
      <c r="G100" s="194"/>
      <c r="H100" s="194">
        <f>SUM(H96:H99)</f>
        <v>1161.96</v>
      </c>
      <c r="I100" s="37"/>
      <c r="J100" s="137"/>
    </row>
    <row r="101" spans="1:10" x14ac:dyDescent="0.2">
      <c r="A101" s="126"/>
      <c r="B101" s="127"/>
      <c r="C101" s="176"/>
      <c r="D101" s="128"/>
      <c r="E101" s="128"/>
      <c r="F101" s="176"/>
      <c r="G101" s="133"/>
      <c r="H101" s="129"/>
      <c r="I101" s="130"/>
      <c r="J101" s="141"/>
    </row>
    <row r="102" spans="1:10" x14ac:dyDescent="0.2">
      <c r="A102" s="131" t="s">
        <v>222</v>
      </c>
      <c r="B102" s="190" t="s">
        <v>218</v>
      </c>
      <c r="C102" s="132"/>
      <c r="D102" s="186"/>
      <c r="E102" s="186"/>
      <c r="F102" s="187"/>
      <c r="G102" s="160"/>
      <c r="H102" s="62">
        <v>43.02</v>
      </c>
      <c r="I102" s="320"/>
      <c r="J102" s="322"/>
    </row>
    <row r="103" spans="1:10" ht="13.5" thickBot="1" x14ac:dyDescent="0.25">
      <c r="A103" s="324"/>
      <c r="B103" s="325"/>
      <c r="C103" s="325"/>
      <c r="D103" s="325"/>
      <c r="E103" s="325"/>
      <c r="F103" s="188"/>
      <c r="G103" s="159"/>
      <c r="H103" s="189"/>
      <c r="I103" s="321"/>
      <c r="J103" s="323"/>
    </row>
    <row r="104" spans="1:10" ht="13.5" thickBot="1" x14ac:dyDescent="0.25"/>
    <row r="105" spans="1:10" x14ac:dyDescent="0.2">
      <c r="A105" s="126"/>
      <c r="B105" s="127"/>
      <c r="C105" s="176"/>
      <c r="D105" s="128"/>
      <c r="E105" s="128"/>
      <c r="F105" s="176"/>
      <c r="G105" s="133"/>
      <c r="H105" s="129"/>
      <c r="I105" s="130"/>
      <c r="J105" s="141"/>
    </row>
    <row r="106" spans="1:10" x14ac:dyDescent="0.2">
      <c r="A106" s="131"/>
      <c r="B106" s="190" t="s">
        <v>223</v>
      </c>
      <c r="C106" s="132"/>
      <c r="D106" s="186"/>
      <c r="E106" s="186"/>
      <c r="F106" s="187"/>
      <c r="G106" s="160"/>
      <c r="H106" s="62">
        <v>2024.15</v>
      </c>
      <c r="I106" s="320"/>
      <c r="J106" s="322"/>
    </row>
    <row r="107" spans="1:10" ht="13.5" thickBot="1" x14ac:dyDescent="0.25">
      <c r="A107" s="324"/>
      <c r="B107" s="325"/>
      <c r="C107" s="325"/>
      <c r="D107" s="325"/>
      <c r="E107" s="325"/>
      <c r="F107" s="188"/>
      <c r="G107" s="159"/>
      <c r="H107" s="189" t="s">
        <v>248</v>
      </c>
      <c r="I107" s="321"/>
      <c r="J107" s="323"/>
    </row>
  </sheetData>
  <autoFilter ref="A2:J92"/>
  <mergeCells count="31">
    <mergeCell ref="B15:F15"/>
    <mergeCell ref="B20:F20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B6:F6"/>
    <mergeCell ref="B8:F8"/>
    <mergeCell ref="B95:F95"/>
    <mergeCell ref="B76:F76"/>
    <mergeCell ref="C89:E89"/>
    <mergeCell ref="I91:I92"/>
    <mergeCell ref="J91:J92"/>
    <mergeCell ref="A92:E92"/>
    <mergeCell ref="B30:F30"/>
    <mergeCell ref="B38:F38"/>
    <mergeCell ref="B46:F46"/>
    <mergeCell ref="B57:F57"/>
    <mergeCell ref="B64:F64"/>
    <mergeCell ref="C100:E100"/>
    <mergeCell ref="I102:I103"/>
    <mergeCell ref="J102:J103"/>
    <mergeCell ref="A103:E103"/>
    <mergeCell ref="I106:I107"/>
    <mergeCell ref="J106:J107"/>
    <mergeCell ref="A107:E10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TOME 1&amp;R&amp;P/&amp;N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showZeros="0" topLeftCell="A61" zoomScaleNormal="100" workbookViewId="0">
      <selection activeCell="H67" sqref="H67"/>
    </sheetView>
  </sheetViews>
  <sheetFormatPr baseColWidth="10" defaultColWidth="9.140625" defaultRowHeight="12.75" x14ac:dyDescent="0.2"/>
  <cols>
    <col min="1" max="1" width="9.140625" style="1"/>
    <col min="2" max="2" width="39.85546875" style="1" customWidth="1"/>
    <col min="3" max="5" width="6.5703125" style="33" customWidth="1"/>
    <col min="6" max="6" width="9.140625" style="33" bestFit="1" customWidth="1"/>
    <col min="7" max="7" width="9.140625" style="53"/>
    <col min="8" max="8" width="9.140625" style="40"/>
    <col min="9" max="9" width="17.85546875" style="36" customWidth="1"/>
    <col min="10" max="10" width="20.7109375" style="136" customWidth="1"/>
    <col min="11" max="16384" width="9.140625" style="1"/>
  </cols>
  <sheetData>
    <row r="2" spans="1:10" ht="18" x14ac:dyDescent="0.25">
      <c r="A2" s="27" t="s">
        <v>227</v>
      </c>
      <c r="B2" s="47"/>
    </row>
    <row r="4" spans="1:10" s="28" customFormat="1" ht="27.75" customHeight="1" x14ac:dyDescent="0.2">
      <c r="A4" s="342"/>
      <c r="B4" s="343" t="s">
        <v>0</v>
      </c>
      <c r="C4" s="343" t="s">
        <v>1</v>
      </c>
      <c r="D4" s="343" t="s">
        <v>2</v>
      </c>
      <c r="E4" s="343" t="s">
        <v>3</v>
      </c>
      <c r="F4" s="343" t="s">
        <v>4</v>
      </c>
      <c r="G4" s="335" t="s">
        <v>271</v>
      </c>
      <c r="H4" s="336"/>
      <c r="I4" s="337" t="s">
        <v>123</v>
      </c>
      <c r="J4" s="339" t="s">
        <v>205</v>
      </c>
    </row>
    <row r="5" spans="1:10" s="28" customFormat="1" x14ac:dyDescent="0.2">
      <c r="A5" s="342"/>
      <c r="B5" s="344"/>
      <c r="C5" s="344"/>
      <c r="D5" s="344"/>
      <c r="E5" s="344"/>
      <c r="F5" s="344"/>
      <c r="G5" s="41" t="s">
        <v>2</v>
      </c>
      <c r="H5" s="41" t="s">
        <v>3</v>
      </c>
      <c r="I5" s="338"/>
      <c r="J5" s="340"/>
    </row>
    <row r="6" spans="1:10" x14ac:dyDescent="0.2">
      <c r="A6" s="30"/>
      <c r="B6" s="328" t="s">
        <v>226</v>
      </c>
      <c r="C6" s="328"/>
      <c r="D6" s="328"/>
      <c r="E6" s="328"/>
      <c r="F6" s="328"/>
      <c r="G6" s="42"/>
      <c r="H6" s="42"/>
      <c r="I6" s="37"/>
      <c r="J6" s="137"/>
    </row>
    <row r="7" spans="1:10" x14ac:dyDescent="0.2">
      <c r="A7" s="173"/>
      <c r="B7" s="173"/>
      <c r="C7" s="32"/>
      <c r="D7" s="32"/>
      <c r="E7" s="32"/>
      <c r="F7" s="32"/>
      <c r="G7" s="43"/>
      <c r="H7" s="43"/>
      <c r="I7" s="38"/>
      <c r="J7" s="138"/>
    </row>
    <row r="8" spans="1:10" x14ac:dyDescent="0.2">
      <c r="A8" s="31"/>
      <c r="B8" s="326" t="s">
        <v>99</v>
      </c>
      <c r="C8" s="326"/>
      <c r="D8" s="326"/>
      <c r="E8" s="326"/>
      <c r="F8" s="326"/>
      <c r="G8" s="44"/>
      <c r="H8" s="44"/>
      <c r="I8" s="31"/>
      <c r="J8" s="146"/>
    </row>
    <row r="9" spans="1:10" x14ac:dyDescent="0.2">
      <c r="A9" s="19" t="s">
        <v>28</v>
      </c>
      <c r="B9" s="32" t="s">
        <v>65</v>
      </c>
      <c r="C9" s="32">
        <v>1</v>
      </c>
      <c r="D9" s="51">
        <v>12</v>
      </c>
      <c r="E9" s="51">
        <v>12</v>
      </c>
      <c r="F9" s="32"/>
      <c r="G9" s="43">
        <v>14.69</v>
      </c>
      <c r="H9" s="43">
        <f>G9</f>
        <v>14.69</v>
      </c>
      <c r="I9" s="173"/>
      <c r="J9" s="175"/>
    </row>
    <row r="10" spans="1:10" x14ac:dyDescent="0.2">
      <c r="A10" s="173"/>
      <c r="B10" s="173"/>
      <c r="C10" s="32"/>
      <c r="D10" s="32"/>
      <c r="E10" s="32"/>
      <c r="F10" s="32"/>
      <c r="G10" s="43"/>
      <c r="H10" s="43"/>
      <c r="I10" s="173"/>
      <c r="J10" s="175"/>
    </row>
    <row r="11" spans="1:10" x14ac:dyDescent="0.2">
      <c r="A11" s="173"/>
      <c r="B11" s="15" t="s">
        <v>19</v>
      </c>
      <c r="C11" s="32"/>
      <c r="D11" s="32"/>
      <c r="E11" s="32"/>
      <c r="F11" s="52"/>
      <c r="G11" s="55"/>
      <c r="H11" s="55">
        <f>SUM(H9:H10)</f>
        <v>14.69</v>
      </c>
      <c r="I11" s="173"/>
      <c r="J11" s="175"/>
    </row>
    <row r="12" spans="1:10" x14ac:dyDescent="0.2">
      <c r="A12" s="199"/>
      <c r="B12" s="124"/>
      <c r="C12" s="200"/>
      <c r="D12" s="200"/>
      <c r="E12" s="200"/>
      <c r="F12" s="201"/>
      <c r="G12" s="202"/>
      <c r="H12" s="202"/>
      <c r="I12" s="199"/>
      <c r="J12" s="203"/>
    </row>
    <row r="13" spans="1:10" x14ac:dyDescent="0.2">
      <c r="A13" s="64"/>
      <c r="B13" s="345" t="s">
        <v>73</v>
      </c>
      <c r="C13" s="345"/>
      <c r="D13" s="345"/>
      <c r="E13" s="345"/>
      <c r="F13" s="345"/>
      <c r="G13" s="72"/>
      <c r="H13" s="72"/>
      <c r="I13" s="64"/>
      <c r="J13" s="149"/>
    </row>
    <row r="14" spans="1:10" x14ac:dyDescent="0.2">
      <c r="A14" s="65" t="s">
        <v>42</v>
      </c>
      <c r="B14" s="66" t="s">
        <v>262</v>
      </c>
      <c r="C14" s="66">
        <v>1</v>
      </c>
      <c r="D14" s="68">
        <v>18</v>
      </c>
      <c r="E14" s="68">
        <v>18</v>
      </c>
      <c r="F14" s="66"/>
      <c r="G14" s="71">
        <v>19.2</v>
      </c>
      <c r="H14" s="71">
        <f>G14</f>
        <v>19.2</v>
      </c>
      <c r="I14" s="179"/>
      <c r="J14" s="148"/>
    </row>
    <row r="15" spans="1:10" x14ac:dyDescent="0.2">
      <c r="A15" s="65" t="s">
        <v>42</v>
      </c>
      <c r="B15" s="66" t="s">
        <v>74</v>
      </c>
      <c r="C15" s="66">
        <v>1</v>
      </c>
      <c r="D15" s="68">
        <v>15</v>
      </c>
      <c r="E15" s="68">
        <v>15</v>
      </c>
      <c r="F15" s="66"/>
      <c r="G15" s="71">
        <v>16.149999999999999</v>
      </c>
      <c r="H15" s="71">
        <f t="shared" ref="H15:H25" si="0">G15</f>
        <v>16.149999999999999</v>
      </c>
      <c r="I15" s="179"/>
      <c r="J15" s="148"/>
    </row>
    <row r="16" spans="1:10" x14ac:dyDescent="0.2">
      <c r="A16" s="65" t="s">
        <v>28</v>
      </c>
      <c r="B16" s="66" t="s">
        <v>65</v>
      </c>
      <c r="C16" s="66">
        <v>1</v>
      </c>
      <c r="D16" s="68">
        <v>12</v>
      </c>
      <c r="E16" s="68">
        <v>12</v>
      </c>
      <c r="F16" s="66"/>
      <c r="G16" s="71">
        <v>16.100000000000001</v>
      </c>
      <c r="H16" s="71">
        <f t="shared" si="0"/>
        <v>16.100000000000001</v>
      </c>
      <c r="I16" s="179"/>
      <c r="J16" s="148"/>
    </row>
    <row r="17" spans="1:10" x14ac:dyDescent="0.2">
      <c r="A17" s="65" t="s">
        <v>28</v>
      </c>
      <c r="B17" s="66" t="s">
        <v>75</v>
      </c>
      <c r="C17" s="66">
        <v>1</v>
      </c>
      <c r="D17" s="68">
        <v>12</v>
      </c>
      <c r="E17" s="68">
        <v>12</v>
      </c>
      <c r="F17" s="66"/>
      <c r="G17" s="71">
        <v>12.54</v>
      </c>
      <c r="H17" s="71">
        <f t="shared" si="0"/>
        <v>12.54</v>
      </c>
      <c r="I17" s="179"/>
      <c r="J17" s="148"/>
    </row>
    <row r="18" spans="1:10" s="238" customFormat="1" x14ac:dyDescent="0.2">
      <c r="A18" s="65" t="s">
        <v>28</v>
      </c>
      <c r="B18" s="66" t="s">
        <v>75</v>
      </c>
      <c r="C18" s="66">
        <v>1</v>
      </c>
      <c r="D18" s="68">
        <v>12</v>
      </c>
      <c r="E18" s="68">
        <v>12</v>
      </c>
      <c r="F18" s="66"/>
      <c r="G18" s="71">
        <v>12.54</v>
      </c>
      <c r="H18" s="71">
        <f t="shared" si="0"/>
        <v>12.54</v>
      </c>
      <c r="I18" s="179"/>
      <c r="J18" s="148"/>
    </row>
    <row r="19" spans="1:10" s="238" customFormat="1" x14ac:dyDescent="0.2">
      <c r="A19" s="65" t="s">
        <v>28</v>
      </c>
      <c r="B19" s="66" t="s">
        <v>75</v>
      </c>
      <c r="C19" s="66">
        <v>1</v>
      </c>
      <c r="D19" s="68">
        <v>12</v>
      </c>
      <c r="E19" s="68">
        <v>12</v>
      </c>
      <c r="F19" s="66"/>
      <c r="G19" s="71">
        <v>12.54</v>
      </c>
      <c r="H19" s="71">
        <f t="shared" si="0"/>
        <v>12.54</v>
      </c>
      <c r="I19" s="179"/>
      <c r="J19" s="148"/>
    </row>
    <row r="20" spans="1:10" s="238" customFormat="1" x14ac:dyDescent="0.2">
      <c r="A20" s="65" t="s">
        <v>28</v>
      </c>
      <c r="B20" s="66" t="s">
        <v>75</v>
      </c>
      <c r="C20" s="66">
        <v>1</v>
      </c>
      <c r="D20" s="68">
        <v>12</v>
      </c>
      <c r="E20" s="68">
        <v>12</v>
      </c>
      <c r="F20" s="66"/>
      <c r="G20" s="71">
        <v>12.49</v>
      </c>
      <c r="H20" s="71">
        <f t="shared" si="0"/>
        <v>12.49</v>
      </c>
      <c r="I20" s="179"/>
      <c r="J20" s="148"/>
    </row>
    <row r="21" spans="1:10" s="238" customFormat="1" x14ac:dyDescent="0.2">
      <c r="A21" s="65" t="s">
        <v>28</v>
      </c>
      <c r="B21" s="66" t="s">
        <v>75</v>
      </c>
      <c r="C21" s="66">
        <v>1</v>
      </c>
      <c r="D21" s="68">
        <v>12</v>
      </c>
      <c r="E21" s="68">
        <v>12</v>
      </c>
      <c r="F21" s="66"/>
      <c r="G21" s="71">
        <v>13.43</v>
      </c>
      <c r="H21" s="71">
        <f t="shared" si="0"/>
        <v>13.43</v>
      </c>
      <c r="I21" s="179"/>
      <c r="J21" s="148"/>
    </row>
    <row r="22" spans="1:10" s="238" customFormat="1" x14ac:dyDescent="0.2">
      <c r="A22" s="65" t="s">
        <v>28</v>
      </c>
      <c r="B22" s="66" t="s">
        <v>75</v>
      </c>
      <c r="C22" s="66">
        <v>1</v>
      </c>
      <c r="D22" s="68">
        <v>12</v>
      </c>
      <c r="E22" s="68">
        <v>12</v>
      </c>
      <c r="F22" s="66"/>
      <c r="G22" s="71">
        <v>12.86</v>
      </c>
      <c r="H22" s="71">
        <f t="shared" si="0"/>
        <v>12.86</v>
      </c>
      <c r="I22" s="179"/>
      <c r="J22" s="148"/>
    </row>
    <row r="23" spans="1:10" s="238" customFormat="1" x14ac:dyDescent="0.2">
      <c r="A23" s="65" t="s">
        <v>28</v>
      </c>
      <c r="B23" s="66" t="s">
        <v>75</v>
      </c>
      <c r="C23" s="66">
        <v>1</v>
      </c>
      <c r="D23" s="68">
        <v>12</v>
      </c>
      <c r="E23" s="68">
        <v>12</v>
      </c>
      <c r="F23" s="66"/>
      <c r="G23" s="71">
        <v>12.83</v>
      </c>
      <c r="H23" s="71">
        <f t="shared" si="0"/>
        <v>12.83</v>
      </c>
      <c r="I23" s="179"/>
      <c r="J23" s="148"/>
    </row>
    <row r="24" spans="1:10" s="238" customFormat="1" x14ac:dyDescent="0.2">
      <c r="A24" s="65" t="s">
        <v>28</v>
      </c>
      <c r="B24" s="66" t="s">
        <v>75</v>
      </c>
      <c r="C24" s="66">
        <v>1</v>
      </c>
      <c r="D24" s="68">
        <v>12</v>
      </c>
      <c r="E24" s="68">
        <v>12</v>
      </c>
      <c r="F24" s="66"/>
      <c r="G24" s="71">
        <v>12.44</v>
      </c>
      <c r="H24" s="71">
        <f t="shared" si="0"/>
        <v>12.44</v>
      </c>
      <c r="I24" s="179"/>
      <c r="J24" s="148"/>
    </row>
    <row r="25" spans="1:10" x14ac:dyDescent="0.2">
      <c r="A25" s="179"/>
      <c r="B25" s="179"/>
      <c r="C25" s="66"/>
      <c r="D25" s="66"/>
      <c r="E25" s="66"/>
      <c r="F25" s="66"/>
      <c r="G25" s="71"/>
      <c r="H25" s="71">
        <f t="shared" si="0"/>
        <v>0</v>
      </c>
      <c r="I25" s="179"/>
      <c r="J25" s="148"/>
    </row>
    <row r="26" spans="1:10" x14ac:dyDescent="0.2">
      <c r="A26" s="179"/>
      <c r="B26" s="63" t="s">
        <v>19</v>
      </c>
      <c r="C26" s="66"/>
      <c r="D26" s="66"/>
      <c r="E26" s="66"/>
      <c r="F26" s="69"/>
      <c r="G26" s="73"/>
      <c r="H26" s="91">
        <f>SUM(H14:H25)</f>
        <v>153.11999999999998</v>
      </c>
      <c r="I26" s="179"/>
      <c r="J26" s="148"/>
    </row>
    <row r="27" spans="1:10" x14ac:dyDescent="0.2">
      <c r="A27" s="204"/>
      <c r="B27" s="205"/>
      <c r="C27" s="200"/>
      <c r="D27" s="200"/>
      <c r="E27" s="200"/>
      <c r="F27" s="201"/>
      <c r="G27" s="206"/>
      <c r="H27" s="207"/>
      <c r="I27" s="204"/>
      <c r="J27" s="208"/>
    </row>
    <row r="28" spans="1:10" x14ac:dyDescent="0.2">
      <c r="A28" s="64"/>
      <c r="B28" s="345" t="s">
        <v>76</v>
      </c>
      <c r="C28" s="345"/>
      <c r="D28" s="345"/>
      <c r="E28" s="345"/>
      <c r="F28" s="345"/>
      <c r="G28" s="72"/>
      <c r="H28" s="72"/>
      <c r="I28" s="178"/>
      <c r="J28" s="150"/>
    </row>
    <row r="29" spans="1:10" x14ac:dyDescent="0.2">
      <c r="A29" s="65" t="s">
        <v>28</v>
      </c>
      <c r="B29" s="66" t="s">
        <v>65</v>
      </c>
      <c r="C29" s="66">
        <v>1</v>
      </c>
      <c r="D29" s="180">
        <v>15</v>
      </c>
      <c r="E29" s="180">
        <v>15</v>
      </c>
      <c r="F29" s="66"/>
      <c r="G29" s="71">
        <v>15.44</v>
      </c>
      <c r="H29" s="71">
        <f>G29</f>
        <v>15.44</v>
      </c>
      <c r="I29" s="179"/>
      <c r="J29" s="148"/>
    </row>
    <row r="30" spans="1:10" x14ac:dyDescent="0.2">
      <c r="A30" s="65" t="s">
        <v>28</v>
      </c>
      <c r="B30" s="209" t="s">
        <v>77</v>
      </c>
      <c r="C30" s="209">
        <v>1</v>
      </c>
      <c r="D30" s="213">
        <v>12</v>
      </c>
      <c r="E30" s="213">
        <v>12</v>
      </c>
      <c r="F30" s="209"/>
      <c r="G30" s="210">
        <v>13.13</v>
      </c>
      <c r="H30" s="210">
        <f t="shared" ref="H30:H42" si="1">G30</f>
        <v>13.13</v>
      </c>
      <c r="I30" s="211"/>
      <c r="J30" s="212"/>
    </row>
    <row r="31" spans="1:10" x14ac:dyDescent="0.2">
      <c r="A31" s="65" t="s">
        <v>30</v>
      </c>
      <c r="B31" s="209" t="s">
        <v>78</v>
      </c>
      <c r="C31" s="213">
        <v>1</v>
      </c>
      <c r="D31" s="213">
        <v>10</v>
      </c>
      <c r="E31" s="213">
        <v>10</v>
      </c>
      <c r="F31" s="213"/>
      <c r="G31" s="214">
        <v>13.26</v>
      </c>
      <c r="H31" s="210">
        <f t="shared" si="1"/>
        <v>13.26</v>
      </c>
      <c r="I31" s="211"/>
      <c r="J31" s="212"/>
    </row>
    <row r="32" spans="1:10" s="238" customFormat="1" x14ac:dyDescent="0.2">
      <c r="A32" s="65" t="s">
        <v>30</v>
      </c>
      <c r="B32" s="209" t="s">
        <v>78</v>
      </c>
      <c r="C32" s="213">
        <v>1</v>
      </c>
      <c r="D32" s="213">
        <v>10</v>
      </c>
      <c r="E32" s="213">
        <v>10</v>
      </c>
      <c r="F32" s="213"/>
      <c r="G32" s="214">
        <v>13.05</v>
      </c>
      <c r="H32" s="210">
        <f t="shared" si="1"/>
        <v>13.05</v>
      </c>
      <c r="I32" s="211"/>
      <c r="J32" s="212"/>
    </row>
    <row r="33" spans="1:10" s="238" customFormat="1" x14ac:dyDescent="0.2">
      <c r="A33" s="65" t="s">
        <v>30</v>
      </c>
      <c r="B33" s="209" t="s">
        <v>78</v>
      </c>
      <c r="C33" s="213">
        <v>1</v>
      </c>
      <c r="D33" s="213">
        <v>10</v>
      </c>
      <c r="E33" s="213">
        <v>10</v>
      </c>
      <c r="F33" s="213"/>
      <c r="G33" s="214">
        <v>24.07</v>
      </c>
      <c r="H33" s="210">
        <f t="shared" si="1"/>
        <v>24.07</v>
      </c>
      <c r="I33" s="211"/>
      <c r="J33" s="212"/>
    </row>
    <row r="34" spans="1:10" x14ac:dyDescent="0.2">
      <c r="A34" s="65" t="s">
        <v>30</v>
      </c>
      <c r="B34" s="209" t="s">
        <v>78</v>
      </c>
      <c r="C34" s="213">
        <v>1</v>
      </c>
      <c r="D34" s="213">
        <v>10</v>
      </c>
      <c r="E34" s="213">
        <v>10</v>
      </c>
      <c r="F34" s="213"/>
      <c r="G34" s="214">
        <v>19.55</v>
      </c>
      <c r="H34" s="210">
        <f t="shared" si="1"/>
        <v>19.55</v>
      </c>
      <c r="I34" s="211"/>
      <c r="J34" s="212"/>
    </row>
    <row r="35" spans="1:10" s="238" customFormat="1" x14ac:dyDescent="0.2">
      <c r="A35" s="65" t="s">
        <v>30</v>
      </c>
      <c r="B35" s="209" t="s">
        <v>78</v>
      </c>
      <c r="C35" s="213">
        <v>1</v>
      </c>
      <c r="D35" s="213">
        <v>10</v>
      </c>
      <c r="E35" s="213">
        <v>10</v>
      </c>
      <c r="F35" s="213"/>
      <c r="G35" s="214">
        <v>15.77</v>
      </c>
      <c r="H35" s="210">
        <f t="shared" si="1"/>
        <v>15.77</v>
      </c>
      <c r="I35" s="211"/>
      <c r="J35" s="212"/>
    </row>
    <row r="36" spans="1:10" s="238" customFormat="1" x14ac:dyDescent="0.2">
      <c r="A36" s="65" t="s">
        <v>30</v>
      </c>
      <c r="B36" s="209" t="s">
        <v>78</v>
      </c>
      <c r="C36" s="213">
        <v>1</v>
      </c>
      <c r="D36" s="213">
        <v>10</v>
      </c>
      <c r="E36" s="213">
        <v>10</v>
      </c>
      <c r="F36" s="213"/>
      <c r="G36" s="214">
        <v>23.43</v>
      </c>
      <c r="H36" s="210">
        <f t="shared" si="1"/>
        <v>23.43</v>
      </c>
      <c r="I36" s="211"/>
      <c r="J36" s="212"/>
    </row>
    <row r="37" spans="1:10" s="238" customFormat="1" x14ac:dyDescent="0.2">
      <c r="A37" s="65" t="s">
        <v>30</v>
      </c>
      <c r="B37" s="209" t="s">
        <v>78</v>
      </c>
      <c r="C37" s="213">
        <v>1</v>
      </c>
      <c r="D37" s="213">
        <v>10</v>
      </c>
      <c r="E37" s="213">
        <v>10</v>
      </c>
      <c r="F37" s="213"/>
      <c r="G37" s="214">
        <v>12.92</v>
      </c>
      <c r="H37" s="210">
        <f t="shared" si="1"/>
        <v>12.92</v>
      </c>
      <c r="I37" s="211"/>
      <c r="J37" s="212"/>
    </row>
    <row r="38" spans="1:10" s="238" customFormat="1" x14ac:dyDescent="0.2">
      <c r="A38" s="65" t="s">
        <v>30</v>
      </c>
      <c r="B38" s="209" t="s">
        <v>78</v>
      </c>
      <c r="C38" s="213">
        <v>1</v>
      </c>
      <c r="D38" s="213">
        <v>10</v>
      </c>
      <c r="E38" s="213">
        <v>10</v>
      </c>
      <c r="F38" s="213"/>
      <c r="G38" s="214">
        <v>12.92</v>
      </c>
      <c r="H38" s="210">
        <f t="shared" si="1"/>
        <v>12.92</v>
      </c>
      <c r="I38" s="211"/>
      <c r="J38" s="212"/>
    </row>
    <row r="39" spans="1:10" s="238" customFormat="1" x14ac:dyDescent="0.2">
      <c r="A39" s="65" t="s">
        <v>30</v>
      </c>
      <c r="B39" s="209" t="s">
        <v>78</v>
      </c>
      <c r="C39" s="213">
        <v>2</v>
      </c>
      <c r="D39" s="213">
        <v>10</v>
      </c>
      <c r="E39" s="213">
        <v>20</v>
      </c>
      <c r="F39" s="213"/>
      <c r="G39" s="214">
        <v>12.92</v>
      </c>
      <c r="H39" s="210">
        <f t="shared" si="1"/>
        <v>12.92</v>
      </c>
      <c r="I39" s="211"/>
      <c r="J39" s="212"/>
    </row>
    <row r="40" spans="1:10" s="238" customFormat="1" x14ac:dyDescent="0.2">
      <c r="A40" s="65" t="s">
        <v>30</v>
      </c>
      <c r="B40" s="209" t="s">
        <v>78</v>
      </c>
      <c r="C40" s="213">
        <v>2</v>
      </c>
      <c r="D40" s="213">
        <v>10</v>
      </c>
      <c r="E40" s="213">
        <v>20</v>
      </c>
      <c r="F40" s="213"/>
      <c r="G40" s="214">
        <v>12.66</v>
      </c>
      <c r="H40" s="210">
        <f t="shared" si="1"/>
        <v>12.66</v>
      </c>
      <c r="I40" s="211"/>
      <c r="J40" s="212"/>
    </row>
    <row r="41" spans="1:10" s="238" customFormat="1" x14ac:dyDescent="0.2">
      <c r="A41" s="65" t="s">
        <v>30</v>
      </c>
      <c r="B41" s="209" t="s">
        <v>78</v>
      </c>
      <c r="C41" s="213">
        <v>2</v>
      </c>
      <c r="D41" s="213">
        <v>10</v>
      </c>
      <c r="E41" s="213">
        <v>20</v>
      </c>
      <c r="F41" s="213"/>
      <c r="G41" s="214">
        <v>12.85</v>
      </c>
      <c r="H41" s="210">
        <f t="shared" si="1"/>
        <v>12.85</v>
      </c>
      <c r="I41" s="211"/>
      <c r="J41" s="212"/>
    </row>
    <row r="42" spans="1:10" s="125" customFormat="1" x14ac:dyDescent="0.2">
      <c r="A42" s="179"/>
      <c r="B42" s="211"/>
      <c r="C42" s="209"/>
      <c r="D42" s="209"/>
      <c r="E42" s="209"/>
      <c r="F42" s="209"/>
      <c r="G42" s="210"/>
      <c r="H42" s="210">
        <f t="shared" si="1"/>
        <v>0</v>
      </c>
      <c r="I42" s="211"/>
      <c r="J42" s="212"/>
    </row>
    <row r="43" spans="1:10" ht="15.75" customHeight="1" x14ac:dyDescent="0.2">
      <c r="A43" s="179"/>
      <c r="B43" s="63" t="s">
        <v>19</v>
      </c>
      <c r="C43" s="66"/>
      <c r="D43" s="66"/>
      <c r="E43" s="66"/>
      <c r="F43" s="69"/>
      <c r="G43" s="73"/>
      <c r="H43" s="74">
        <f>SUM(H29:H42)</f>
        <v>201.96999999999994</v>
      </c>
      <c r="I43" s="179"/>
      <c r="J43" s="148"/>
    </row>
    <row r="44" spans="1:10" ht="15.75" customHeight="1" x14ac:dyDescent="0.2">
      <c r="A44" s="204"/>
      <c r="B44" s="205"/>
      <c r="C44" s="200"/>
      <c r="D44" s="200"/>
      <c r="E44" s="200"/>
      <c r="F44" s="201"/>
      <c r="G44" s="206"/>
      <c r="H44" s="202"/>
      <c r="I44" s="204"/>
      <c r="J44" s="208"/>
    </row>
    <row r="45" spans="1:10" ht="13.5" customHeight="1" x14ac:dyDescent="0.2">
      <c r="A45" s="64"/>
      <c r="B45" s="345" t="s">
        <v>79</v>
      </c>
      <c r="C45" s="345"/>
      <c r="D45" s="345"/>
      <c r="E45" s="345"/>
      <c r="F45" s="345"/>
      <c r="G45" s="72"/>
      <c r="H45" s="72"/>
      <c r="I45" s="64"/>
      <c r="J45" s="149"/>
    </row>
    <row r="46" spans="1:10" x14ac:dyDescent="0.2">
      <c r="A46" s="65" t="s">
        <v>30</v>
      </c>
      <c r="B46" s="66" t="s">
        <v>80</v>
      </c>
      <c r="C46" s="66">
        <v>1</v>
      </c>
      <c r="D46" s="68">
        <v>10</v>
      </c>
      <c r="E46" s="68">
        <v>10</v>
      </c>
      <c r="F46" s="66"/>
      <c r="G46" s="71">
        <v>12.62</v>
      </c>
      <c r="H46" s="71">
        <f>G46</f>
        <v>12.62</v>
      </c>
      <c r="I46" s="179"/>
      <c r="J46" s="148"/>
    </row>
    <row r="47" spans="1:10" s="238" customFormat="1" x14ac:dyDescent="0.2">
      <c r="A47" s="65" t="s">
        <v>30</v>
      </c>
      <c r="B47" s="66" t="s">
        <v>80</v>
      </c>
      <c r="C47" s="66">
        <v>1</v>
      </c>
      <c r="D47" s="68">
        <v>10</v>
      </c>
      <c r="E47" s="68">
        <v>10</v>
      </c>
      <c r="F47" s="66"/>
      <c r="G47" s="71">
        <v>12.62</v>
      </c>
      <c r="H47" s="71">
        <f t="shared" ref="H47:H49" si="2">G47</f>
        <v>12.62</v>
      </c>
      <c r="I47" s="179"/>
      <c r="J47" s="148"/>
    </row>
    <row r="48" spans="1:10" s="238" customFormat="1" x14ac:dyDescent="0.2">
      <c r="A48" s="65" t="s">
        <v>30</v>
      </c>
      <c r="B48" s="66" t="s">
        <v>80</v>
      </c>
      <c r="C48" s="66">
        <v>1</v>
      </c>
      <c r="D48" s="68">
        <v>10</v>
      </c>
      <c r="E48" s="68">
        <v>10</v>
      </c>
      <c r="F48" s="66"/>
      <c r="G48" s="71">
        <v>12.62</v>
      </c>
      <c r="H48" s="71">
        <f t="shared" si="2"/>
        <v>12.62</v>
      </c>
      <c r="I48" s="179"/>
      <c r="J48" s="148"/>
    </row>
    <row r="49" spans="1:10" s="238" customFormat="1" x14ac:dyDescent="0.2">
      <c r="A49" s="65" t="s">
        <v>30</v>
      </c>
      <c r="B49" s="66" t="s">
        <v>80</v>
      </c>
      <c r="C49" s="66">
        <v>1</v>
      </c>
      <c r="D49" s="68">
        <v>10</v>
      </c>
      <c r="E49" s="68">
        <v>10</v>
      </c>
      <c r="F49" s="66"/>
      <c r="G49" s="71">
        <v>12.63</v>
      </c>
      <c r="H49" s="71">
        <f t="shared" si="2"/>
        <v>12.63</v>
      </c>
      <c r="I49" s="179"/>
      <c r="J49" s="148"/>
    </row>
    <row r="50" spans="1:10" s="238" customFormat="1" x14ac:dyDescent="0.2">
      <c r="A50" s="65" t="s">
        <v>30</v>
      </c>
      <c r="B50" s="66" t="s">
        <v>81</v>
      </c>
      <c r="C50" s="66">
        <v>1</v>
      </c>
      <c r="D50" s="68">
        <v>10</v>
      </c>
      <c r="E50" s="68">
        <v>10</v>
      </c>
      <c r="F50" s="209"/>
      <c r="G50" s="210">
        <v>18.71</v>
      </c>
      <c r="H50" s="71">
        <f t="shared" ref="H50:H54" si="3">G50</f>
        <v>18.71</v>
      </c>
      <c r="I50" s="211"/>
      <c r="J50" s="212"/>
    </row>
    <row r="51" spans="1:10" x14ac:dyDescent="0.2">
      <c r="A51" s="65" t="s">
        <v>30</v>
      </c>
      <c r="B51" s="66" t="s">
        <v>81</v>
      </c>
      <c r="C51" s="66">
        <v>1</v>
      </c>
      <c r="D51" s="68">
        <v>10</v>
      </c>
      <c r="E51" s="68">
        <v>10</v>
      </c>
      <c r="F51" s="66"/>
      <c r="G51" s="71">
        <v>16.190000000000001</v>
      </c>
      <c r="H51" s="71">
        <f t="shared" si="3"/>
        <v>16.190000000000001</v>
      </c>
      <c r="I51" s="179"/>
      <c r="J51" s="148"/>
    </row>
    <row r="52" spans="1:10" x14ac:dyDescent="0.2">
      <c r="A52" s="65" t="s">
        <v>9</v>
      </c>
      <c r="B52" s="66" t="s">
        <v>82</v>
      </c>
      <c r="C52" s="66">
        <v>1</v>
      </c>
      <c r="D52" s="68">
        <v>12</v>
      </c>
      <c r="E52" s="68">
        <v>12</v>
      </c>
      <c r="F52" s="66"/>
      <c r="G52" s="71">
        <v>16.32</v>
      </c>
      <c r="H52" s="71">
        <f t="shared" si="3"/>
        <v>16.32</v>
      </c>
      <c r="I52" s="179"/>
      <c r="J52" s="148"/>
    </row>
    <row r="53" spans="1:10" x14ac:dyDescent="0.2">
      <c r="A53" s="171" t="s">
        <v>14</v>
      </c>
      <c r="B53" s="66" t="s">
        <v>231</v>
      </c>
      <c r="C53" s="66"/>
      <c r="D53" s="68"/>
      <c r="E53" s="68"/>
      <c r="F53" s="66"/>
      <c r="G53" s="71">
        <v>3.89</v>
      </c>
      <c r="H53" s="71">
        <f t="shared" si="3"/>
        <v>3.89</v>
      </c>
      <c r="I53" s="179"/>
      <c r="J53" s="148"/>
    </row>
    <row r="54" spans="1:10" x14ac:dyDescent="0.2">
      <c r="A54" s="179"/>
      <c r="B54" s="179"/>
      <c r="C54" s="66"/>
      <c r="D54" s="66"/>
      <c r="E54" s="66"/>
      <c r="F54" s="66"/>
      <c r="G54" s="71"/>
      <c r="H54" s="71">
        <f t="shared" si="3"/>
        <v>0</v>
      </c>
      <c r="I54" s="179"/>
      <c r="J54" s="148"/>
    </row>
    <row r="55" spans="1:10" x14ac:dyDescent="0.2">
      <c r="A55" s="179"/>
      <c r="B55" s="63" t="s">
        <v>19</v>
      </c>
      <c r="C55" s="66"/>
      <c r="D55" s="66"/>
      <c r="E55" s="66"/>
      <c r="F55" s="69"/>
      <c r="G55" s="73"/>
      <c r="H55" s="74">
        <f>SUM(H46:H54)</f>
        <v>105.60000000000001</v>
      </c>
      <c r="I55" s="179"/>
      <c r="J55" s="148"/>
    </row>
    <row r="56" spans="1:10" x14ac:dyDescent="0.2">
      <c r="A56" s="173"/>
      <c r="B56" s="173"/>
      <c r="C56" s="32"/>
      <c r="D56" s="32"/>
      <c r="E56" s="32"/>
      <c r="F56" s="32"/>
      <c r="G56" s="43"/>
      <c r="H56" s="43"/>
      <c r="I56" s="38"/>
      <c r="J56" s="138"/>
    </row>
    <row r="57" spans="1:10" x14ac:dyDescent="0.2">
      <c r="A57" s="31"/>
      <c r="B57" s="326" t="s">
        <v>27</v>
      </c>
      <c r="C57" s="326"/>
      <c r="D57" s="326"/>
      <c r="E57" s="326"/>
      <c r="F57" s="326"/>
      <c r="G57" s="44"/>
      <c r="H57" s="44"/>
      <c r="I57" s="39"/>
      <c r="J57" s="139"/>
    </row>
    <row r="58" spans="1:10" x14ac:dyDescent="0.2">
      <c r="A58" s="177" t="s">
        <v>14</v>
      </c>
      <c r="B58" s="32" t="s">
        <v>225</v>
      </c>
      <c r="C58" s="32"/>
      <c r="D58" s="32"/>
      <c r="E58" s="32"/>
      <c r="F58" s="32"/>
      <c r="G58" s="43">
        <v>30.23</v>
      </c>
      <c r="H58" s="43">
        <f t="shared" ref="H58:H66" si="4">G58</f>
        <v>30.23</v>
      </c>
      <c r="I58" s="38"/>
      <c r="J58" s="138"/>
    </row>
    <row r="59" spans="1:10" x14ac:dyDescent="0.2">
      <c r="A59" s="177" t="s">
        <v>32</v>
      </c>
      <c r="B59" s="32" t="s">
        <v>215</v>
      </c>
      <c r="C59" s="32"/>
      <c r="D59" s="32"/>
      <c r="E59" s="32"/>
      <c r="F59" s="32"/>
      <c r="G59" s="43">
        <v>29.19</v>
      </c>
      <c r="H59" s="43">
        <f t="shared" si="4"/>
        <v>29.19</v>
      </c>
      <c r="I59" s="38"/>
      <c r="J59" s="138"/>
    </row>
    <row r="60" spans="1:10" x14ac:dyDescent="0.2">
      <c r="A60" s="177" t="s">
        <v>72</v>
      </c>
      <c r="B60" s="32" t="s">
        <v>228</v>
      </c>
      <c r="C60" s="32"/>
      <c r="D60" s="32"/>
      <c r="E60" s="32"/>
      <c r="F60" s="32"/>
      <c r="G60" s="43">
        <v>21.35</v>
      </c>
      <c r="H60" s="43">
        <f>G60</f>
        <v>21.35</v>
      </c>
      <c r="I60" s="38"/>
      <c r="J60" s="138"/>
    </row>
    <row r="61" spans="1:10" x14ac:dyDescent="0.2">
      <c r="A61" s="177" t="s">
        <v>33</v>
      </c>
      <c r="B61" s="32" t="s">
        <v>34</v>
      </c>
      <c r="C61" s="32">
        <v>1</v>
      </c>
      <c r="D61" s="32" t="s">
        <v>8</v>
      </c>
      <c r="E61" s="32" t="s">
        <v>8</v>
      </c>
      <c r="F61" s="32"/>
      <c r="G61" s="43">
        <v>6.71</v>
      </c>
      <c r="H61" s="43">
        <f t="shared" si="4"/>
        <v>6.71</v>
      </c>
      <c r="I61" s="38"/>
      <c r="J61" s="138"/>
    </row>
    <row r="62" spans="1:10" x14ac:dyDescent="0.2">
      <c r="A62" s="177" t="s">
        <v>37</v>
      </c>
      <c r="B62" s="32" t="s">
        <v>38</v>
      </c>
      <c r="C62" s="32">
        <v>4</v>
      </c>
      <c r="D62" s="32">
        <v>4</v>
      </c>
      <c r="E62" s="32">
        <v>16</v>
      </c>
      <c r="F62" s="32"/>
      <c r="G62" s="43">
        <v>7.08</v>
      </c>
      <c r="H62" s="43">
        <f t="shared" si="4"/>
        <v>7.08</v>
      </c>
      <c r="I62" s="38"/>
      <c r="J62" s="138"/>
    </row>
    <row r="63" spans="1:10" x14ac:dyDescent="0.2">
      <c r="A63" s="177" t="s">
        <v>16</v>
      </c>
      <c r="B63" s="32" t="s">
        <v>39</v>
      </c>
      <c r="C63" s="32"/>
      <c r="D63" s="32" t="s">
        <v>8</v>
      </c>
      <c r="E63" s="32" t="s">
        <v>8</v>
      </c>
      <c r="F63" s="32"/>
      <c r="G63" s="43">
        <v>10.38</v>
      </c>
      <c r="H63" s="43">
        <f t="shared" si="4"/>
        <v>10.38</v>
      </c>
      <c r="I63" s="38"/>
      <c r="J63" s="138"/>
    </row>
    <row r="64" spans="1:10" x14ac:dyDescent="0.2">
      <c r="A64" s="177" t="s">
        <v>70</v>
      </c>
      <c r="B64" s="245" t="s">
        <v>71</v>
      </c>
      <c r="C64" s="32"/>
      <c r="D64" s="32"/>
      <c r="E64" s="32"/>
      <c r="F64" s="32"/>
      <c r="G64" s="43">
        <v>5.64</v>
      </c>
      <c r="H64" s="43">
        <f t="shared" si="4"/>
        <v>5.64</v>
      </c>
      <c r="I64" s="38"/>
      <c r="J64" s="138"/>
    </row>
    <row r="65" spans="1:10" x14ac:dyDescent="0.2">
      <c r="A65" s="173" t="s">
        <v>53</v>
      </c>
      <c r="B65" s="245" t="s">
        <v>211</v>
      </c>
      <c r="C65" s="32"/>
      <c r="D65" s="32"/>
      <c r="E65" s="32"/>
      <c r="F65" s="32"/>
      <c r="G65" s="43">
        <v>243.55</v>
      </c>
      <c r="H65" s="43">
        <f t="shared" si="4"/>
        <v>243.55</v>
      </c>
      <c r="I65" s="38"/>
      <c r="J65" s="138"/>
    </row>
    <row r="66" spans="1:10" x14ac:dyDescent="0.2">
      <c r="A66" s="173" t="s">
        <v>53</v>
      </c>
      <c r="B66" s="245" t="s">
        <v>209</v>
      </c>
      <c r="C66" s="32"/>
      <c r="D66" s="32"/>
      <c r="E66" s="32"/>
      <c r="F66" s="32"/>
      <c r="G66" s="43">
        <v>6.35</v>
      </c>
      <c r="H66" s="43">
        <f t="shared" si="4"/>
        <v>6.35</v>
      </c>
      <c r="I66" s="38"/>
      <c r="J66" s="138"/>
    </row>
    <row r="67" spans="1:10" x14ac:dyDescent="0.2">
      <c r="A67" s="173"/>
      <c r="B67" s="32" t="s">
        <v>212</v>
      </c>
      <c r="C67" s="32"/>
      <c r="D67" s="32"/>
      <c r="E67" s="32"/>
      <c r="F67" s="32"/>
      <c r="G67" s="43">
        <v>10.029999999999999</v>
      </c>
      <c r="H67" s="43"/>
      <c r="I67" s="38"/>
      <c r="J67" s="138"/>
    </row>
    <row r="68" spans="1:10" x14ac:dyDescent="0.2">
      <c r="A68" s="173"/>
      <c r="B68" s="15" t="s">
        <v>19</v>
      </c>
      <c r="C68" s="32"/>
      <c r="D68" s="32"/>
      <c r="E68" s="32"/>
      <c r="F68" s="34"/>
      <c r="G68" s="45"/>
      <c r="H68" s="45">
        <f>SUM(H58:H67)</f>
        <v>360.48</v>
      </c>
      <c r="I68" s="38"/>
      <c r="J68" s="138"/>
    </row>
    <row r="69" spans="1:10" ht="13.5" thickBot="1" x14ac:dyDescent="0.25">
      <c r="A69" s="173"/>
      <c r="B69" s="173"/>
      <c r="C69" s="32"/>
      <c r="D69" s="32"/>
      <c r="E69" s="32"/>
      <c r="F69" s="35"/>
      <c r="G69" s="46"/>
      <c r="H69" s="46"/>
      <c r="I69" s="38"/>
      <c r="J69" s="138"/>
    </row>
    <row r="70" spans="1:10" ht="13.5" thickBot="1" x14ac:dyDescent="0.25">
      <c r="A70" s="57"/>
      <c r="B70" s="261">
        <v>3749.86</v>
      </c>
      <c r="C70" s="330"/>
      <c r="D70" s="330"/>
      <c r="E70" s="331"/>
      <c r="F70" s="258"/>
      <c r="G70" s="59"/>
      <c r="H70" s="60">
        <f>H68+H55+H43++H26+H11</f>
        <v>835.86</v>
      </c>
      <c r="I70" s="61"/>
      <c r="J70" s="140"/>
    </row>
    <row r="71" spans="1:10" x14ac:dyDescent="0.2">
      <c r="A71" s="126"/>
      <c r="B71" s="127">
        <v>115.02</v>
      </c>
      <c r="C71" s="176"/>
      <c r="D71" s="128"/>
      <c r="E71" s="128"/>
      <c r="F71" s="176"/>
      <c r="G71" s="133"/>
      <c r="H71" s="129"/>
      <c r="I71" s="130"/>
      <c r="J71" s="141"/>
    </row>
    <row r="72" spans="1:10" x14ac:dyDescent="0.2">
      <c r="A72" s="131" t="s">
        <v>226</v>
      </c>
      <c r="B72" s="190">
        <v>650.96</v>
      </c>
      <c r="C72" s="132"/>
      <c r="D72" s="186"/>
      <c r="E72" s="186"/>
      <c r="F72" s="187"/>
      <c r="G72" s="160"/>
      <c r="H72" s="62">
        <v>872.77</v>
      </c>
      <c r="I72" s="320"/>
      <c r="J72" s="322"/>
    </row>
    <row r="73" spans="1:10" ht="13.5" thickBot="1" x14ac:dyDescent="0.25">
      <c r="A73" s="324"/>
      <c r="B73" s="325"/>
      <c r="C73" s="325"/>
      <c r="D73" s="325"/>
      <c r="E73" s="325"/>
      <c r="F73" s="188"/>
      <c r="G73" s="159"/>
      <c r="H73" s="189"/>
      <c r="I73" s="321"/>
      <c r="J73" s="323"/>
    </row>
    <row r="76" spans="1:10" x14ac:dyDescent="0.2">
      <c r="A76" s="30"/>
      <c r="B76" s="328" t="s">
        <v>221</v>
      </c>
      <c r="C76" s="328"/>
      <c r="D76" s="328"/>
      <c r="E76" s="328"/>
      <c r="F76" s="328"/>
      <c r="G76" s="42"/>
      <c r="H76" s="42"/>
      <c r="I76" s="37"/>
      <c r="J76" s="137"/>
    </row>
    <row r="77" spans="1:10" x14ac:dyDescent="0.2">
      <c r="A77" s="2"/>
      <c r="B77" s="2" t="s">
        <v>246</v>
      </c>
      <c r="C77" s="79"/>
      <c r="D77" s="79"/>
      <c r="E77" s="79"/>
      <c r="F77" s="79"/>
      <c r="G77" s="87">
        <v>961.03</v>
      </c>
      <c r="H77" s="87">
        <f>G77</f>
        <v>961.03</v>
      </c>
      <c r="I77" s="191"/>
      <c r="J77" s="192"/>
    </row>
    <row r="78" spans="1:10" s="238" customFormat="1" x14ac:dyDescent="0.2">
      <c r="A78" s="2"/>
      <c r="B78" s="2" t="s">
        <v>260</v>
      </c>
      <c r="C78" s="79"/>
      <c r="D78" s="79"/>
      <c r="E78" s="79"/>
      <c r="F78" s="79"/>
      <c r="G78" s="87">
        <v>105.44</v>
      </c>
      <c r="H78" s="87">
        <f t="shared" ref="H78:H79" si="5">G78</f>
        <v>105.44</v>
      </c>
      <c r="I78" s="191"/>
      <c r="J78" s="192"/>
    </row>
    <row r="79" spans="1:10" s="238" customFormat="1" x14ac:dyDescent="0.2">
      <c r="A79" s="2"/>
      <c r="B79" s="2" t="s">
        <v>263</v>
      </c>
      <c r="C79" s="79"/>
      <c r="D79" s="79"/>
      <c r="E79" s="79"/>
      <c r="F79" s="79"/>
      <c r="G79" s="87">
        <v>23.84</v>
      </c>
      <c r="H79" s="87">
        <f t="shared" si="5"/>
        <v>23.84</v>
      </c>
      <c r="I79" s="191"/>
      <c r="J79" s="192"/>
    </row>
    <row r="80" spans="1:10" x14ac:dyDescent="0.2">
      <c r="A80" s="2"/>
      <c r="B80" s="2" t="s">
        <v>211</v>
      </c>
      <c r="C80" s="79"/>
      <c r="D80" s="79"/>
      <c r="E80" s="79"/>
      <c r="F80" s="79"/>
      <c r="G80" s="87">
        <v>49.15</v>
      </c>
      <c r="H80" s="87">
        <f t="shared" ref="H80" si="6">G80</f>
        <v>49.15</v>
      </c>
      <c r="I80" s="191"/>
      <c r="J80" s="192"/>
    </row>
    <row r="81" spans="1:10" ht="13.5" thickBot="1" x14ac:dyDescent="0.25">
      <c r="A81" s="30"/>
      <c r="B81" s="172" t="s">
        <v>40</v>
      </c>
      <c r="C81" s="329"/>
      <c r="D81" s="329"/>
      <c r="E81" s="329"/>
      <c r="F81" s="193"/>
      <c r="G81" s="194"/>
      <c r="H81" s="194">
        <f>SUM(H77:H80)</f>
        <v>1139.46</v>
      </c>
      <c r="I81" s="37"/>
      <c r="J81" s="137"/>
    </row>
    <row r="82" spans="1:10" x14ac:dyDescent="0.2">
      <c r="A82" s="126"/>
      <c r="B82" s="127"/>
      <c r="C82" s="176"/>
      <c r="D82" s="128"/>
      <c r="E82" s="128"/>
      <c r="F82" s="176"/>
      <c r="G82" s="133"/>
      <c r="H82" s="129"/>
      <c r="I82" s="130"/>
      <c r="J82" s="141"/>
    </row>
    <row r="83" spans="1:10" x14ac:dyDescent="0.2">
      <c r="A83" s="131" t="s">
        <v>222</v>
      </c>
      <c r="B83" s="190" t="s">
        <v>218</v>
      </c>
      <c r="C83" s="132"/>
      <c r="D83" s="186"/>
      <c r="E83" s="186"/>
      <c r="F83" s="187"/>
      <c r="G83" s="160"/>
      <c r="H83" s="62">
        <v>42.03</v>
      </c>
      <c r="I83" s="320"/>
      <c r="J83" s="322"/>
    </row>
    <row r="84" spans="1:10" ht="13.5" thickBot="1" x14ac:dyDescent="0.25">
      <c r="A84" s="324"/>
      <c r="B84" s="325"/>
      <c r="C84" s="325"/>
      <c r="D84" s="325"/>
      <c r="E84" s="325"/>
      <c r="F84" s="188"/>
      <c r="G84" s="159"/>
      <c r="H84" s="189"/>
      <c r="I84" s="321"/>
      <c r="J84" s="323"/>
    </row>
    <row r="85" spans="1:10" ht="13.5" thickBot="1" x14ac:dyDescent="0.25"/>
    <row r="86" spans="1:10" x14ac:dyDescent="0.2">
      <c r="A86" s="126"/>
      <c r="B86" s="127"/>
      <c r="C86" s="176"/>
      <c r="D86" s="128"/>
      <c r="E86" s="128"/>
      <c r="F86" s="176"/>
      <c r="G86" s="133"/>
      <c r="H86" s="129"/>
      <c r="I86" s="130"/>
      <c r="J86" s="141"/>
    </row>
    <row r="87" spans="1:10" x14ac:dyDescent="0.2">
      <c r="A87" s="131"/>
      <c r="B87" s="190" t="s">
        <v>223</v>
      </c>
      <c r="C87" s="132"/>
      <c r="D87" s="186"/>
      <c r="E87" s="186"/>
      <c r="F87" s="187"/>
      <c r="G87" s="160"/>
      <c r="H87" s="62">
        <v>2045.52</v>
      </c>
      <c r="I87" s="320"/>
      <c r="J87" s="322"/>
    </row>
    <row r="88" spans="1:10" ht="13.5" thickBot="1" x14ac:dyDescent="0.25">
      <c r="A88" s="324"/>
      <c r="B88" s="325"/>
      <c r="C88" s="325"/>
      <c r="D88" s="325"/>
      <c r="E88" s="325"/>
      <c r="F88" s="188"/>
      <c r="G88" s="159"/>
      <c r="H88" s="189"/>
      <c r="I88" s="321"/>
      <c r="J88" s="323"/>
    </row>
  </sheetData>
  <autoFilter ref="A2:J73"/>
  <mergeCells count="27">
    <mergeCell ref="I72:I73"/>
    <mergeCell ref="J72:J73"/>
    <mergeCell ref="A73:E73"/>
    <mergeCell ref="G4:H4"/>
    <mergeCell ref="I4:I5"/>
    <mergeCell ref="J4:J5"/>
    <mergeCell ref="B6:F6"/>
    <mergeCell ref="A4:A5"/>
    <mergeCell ref="B4:B5"/>
    <mergeCell ref="C4:C5"/>
    <mergeCell ref="D4:D5"/>
    <mergeCell ref="E4:E5"/>
    <mergeCell ref="F4:F5"/>
    <mergeCell ref="B8:F8"/>
    <mergeCell ref="B13:F13"/>
    <mergeCell ref="B28:F28"/>
    <mergeCell ref="I83:I84"/>
    <mergeCell ref="J83:J84"/>
    <mergeCell ref="A84:E84"/>
    <mergeCell ref="I87:I88"/>
    <mergeCell ref="J87:J88"/>
    <mergeCell ref="A88:E88"/>
    <mergeCell ref="B45:F45"/>
    <mergeCell ref="B76:F76"/>
    <mergeCell ref="B57:F57"/>
    <mergeCell ref="C70:E70"/>
    <mergeCell ref="C81:E8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TOME 1&amp;R&amp;P/&amp;N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showZeros="0" topLeftCell="A61" zoomScaleNormal="100" workbookViewId="0">
      <selection activeCell="H72" sqref="H72"/>
    </sheetView>
  </sheetViews>
  <sheetFormatPr baseColWidth="10" defaultColWidth="9.140625" defaultRowHeight="12.75" x14ac:dyDescent="0.2"/>
  <cols>
    <col min="1" max="1" width="9.140625" style="1"/>
    <col min="2" max="2" width="39.85546875" style="1" customWidth="1"/>
    <col min="3" max="5" width="6.5703125" style="33" customWidth="1"/>
    <col min="6" max="6" width="9.140625" style="33" bestFit="1" customWidth="1"/>
    <col min="7" max="7" width="9.140625" style="53"/>
    <col min="8" max="8" width="9.140625" style="40"/>
    <col min="9" max="9" width="17.5703125" style="36" customWidth="1"/>
    <col min="10" max="10" width="19.7109375" style="136" customWidth="1"/>
    <col min="11" max="16384" width="9.140625" style="1"/>
  </cols>
  <sheetData>
    <row r="2" spans="1:10" ht="18" x14ac:dyDescent="0.25">
      <c r="A2" s="27" t="s">
        <v>230</v>
      </c>
      <c r="B2" s="47"/>
    </row>
    <row r="4" spans="1:10" s="28" customFormat="1" ht="27.75" customHeight="1" x14ac:dyDescent="0.2">
      <c r="A4" s="342"/>
      <c r="B4" s="343" t="s">
        <v>0</v>
      </c>
      <c r="C4" s="343" t="s">
        <v>1</v>
      </c>
      <c r="D4" s="343" t="s">
        <v>2</v>
      </c>
      <c r="E4" s="343" t="s">
        <v>3</v>
      </c>
      <c r="F4" s="343" t="s">
        <v>4</v>
      </c>
      <c r="G4" s="335" t="s">
        <v>271</v>
      </c>
      <c r="H4" s="336"/>
      <c r="I4" s="337" t="s">
        <v>123</v>
      </c>
      <c r="J4" s="339" t="s">
        <v>205</v>
      </c>
    </row>
    <row r="5" spans="1:10" s="28" customFormat="1" x14ac:dyDescent="0.2">
      <c r="A5" s="342"/>
      <c r="B5" s="344"/>
      <c r="C5" s="344"/>
      <c r="D5" s="344"/>
      <c r="E5" s="344"/>
      <c r="F5" s="344"/>
      <c r="G5" s="41" t="s">
        <v>2</v>
      </c>
      <c r="H5" s="41" t="s">
        <v>3</v>
      </c>
      <c r="I5" s="338"/>
      <c r="J5" s="340"/>
    </row>
    <row r="6" spans="1:10" x14ac:dyDescent="0.2">
      <c r="A6" s="30"/>
      <c r="B6" s="328" t="s">
        <v>229</v>
      </c>
      <c r="C6" s="328"/>
      <c r="D6" s="328"/>
      <c r="E6" s="328"/>
      <c r="F6" s="328"/>
      <c r="G6" s="42"/>
      <c r="H6" s="42"/>
      <c r="I6" s="37"/>
      <c r="J6" s="137"/>
    </row>
    <row r="7" spans="1:10" x14ac:dyDescent="0.2">
      <c r="A7" s="173"/>
      <c r="B7" s="173"/>
      <c r="C7" s="32"/>
      <c r="D7" s="32"/>
      <c r="E7" s="32"/>
      <c r="F7" s="32"/>
      <c r="G7" s="43"/>
      <c r="H7" s="43"/>
      <c r="I7" s="38"/>
      <c r="J7" s="138"/>
    </row>
    <row r="8" spans="1:10" x14ac:dyDescent="0.2">
      <c r="A8" s="89"/>
      <c r="B8" s="346" t="s">
        <v>115</v>
      </c>
      <c r="C8" s="346"/>
      <c r="D8" s="346"/>
      <c r="E8" s="346"/>
      <c r="F8" s="346"/>
      <c r="G8" s="90"/>
      <c r="H8" s="90"/>
      <c r="I8" s="135"/>
      <c r="J8" s="158"/>
    </row>
    <row r="9" spans="1:10" x14ac:dyDescent="0.2">
      <c r="A9" s="65" t="s">
        <v>42</v>
      </c>
      <c r="B9" s="66" t="s">
        <v>116</v>
      </c>
      <c r="C9" s="66">
        <v>1</v>
      </c>
      <c r="D9" s="66">
        <v>20</v>
      </c>
      <c r="E9" s="66">
        <v>20</v>
      </c>
      <c r="F9" s="66"/>
      <c r="G9" s="71">
        <v>27.49</v>
      </c>
      <c r="H9" s="71">
        <f>G9</f>
        <v>27.49</v>
      </c>
      <c r="I9" s="134"/>
      <c r="J9" s="157"/>
    </row>
    <row r="10" spans="1:10" x14ac:dyDescent="0.2">
      <c r="A10" s="65" t="s">
        <v>44</v>
      </c>
      <c r="B10" s="66" t="s">
        <v>117</v>
      </c>
      <c r="C10" s="66">
        <v>1</v>
      </c>
      <c r="D10" s="66">
        <v>12</v>
      </c>
      <c r="E10" s="66">
        <v>12</v>
      </c>
      <c r="F10" s="66"/>
      <c r="G10" s="71">
        <v>13.81</v>
      </c>
      <c r="H10" s="71">
        <f t="shared" ref="H10:H14" si="0">G10</f>
        <v>13.81</v>
      </c>
      <c r="I10" s="134"/>
      <c r="J10" s="157"/>
    </row>
    <row r="11" spans="1:10" x14ac:dyDescent="0.2">
      <c r="A11" s="65" t="s">
        <v>42</v>
      </c>
      <c r="B11" s="66" t="s">
        <v>118</v>
      </c>
      <c r="C11" s="66">
        <v>1</v>
      </c>
      <c r="D11" s="66">
        <v>20</v>
      </c>
      <c r="E11" s="66">
        <v>20</v>
      </c>
      <c r="F11" s="66"/>
      <c r="G11" s="71">
        <v>12.62</v>
      </c>
      <c r="H11" s="71">
        <f t="shared" si="0"/>
        <v>12.62</v>
      </c>
      <c r="I11" s="134"/>
      <c r="J11" s="157"/>
    </row>
    <row r="12" spans="1:10" x14ac:dyDescent="0.2">
      <c r="A12" s="65" t="s">
        <v>119</v>
      </c>
      <c r="B12" s="66" t="s">
        <v>120</v>
      </c>
      <c r="C12" s="66">
        <v>1</v>
      </c>
      <c r="D12" s="66">
        <v>80</v>
      </c>
      <c r="E12" s="66">
        <v>80</v>
      </c>
      <c r="F12" s="66"/>
      <c r="G12" s="71">
        <v>79.489999999999995</v>
      </c>
      <c r="H12" s="71">
        <f t="shared" si="0"/>
        <v>79.489999999999995</v>
      </c>
      <c r="I12" s="134"/>
      <c r="J12" s="157"/>
    </row>
    <row r="13" spans="1:10" x14ac:dyDescent="0.2">
      <c r="A13" s="65" t="s">
        <v>121</v>
      </c>
      <c r="B13" s="66" t="s">
        <v>13</v>
      </c>
      <c r="C13" s="66">
        <v>1</v>
      </c>
      <c r="D13" s="66">
        <v>10</v>
      </c>
      <c r="E13" s="66">
        <v>10</v>
      </c>
      <c r="F13" s="66"/>
      <c r="G13" s="71">
        <v>18.16</v>
      </c>
      <c r="H13" s="71">
        <f t="shared" si="0"/>
        <v>18.16</v>
      </c>
      <c r="I13" s="134"/>
      <c r="J13" s="157"/>
    </row>
    <row r="14" spans="1:10" x14ac:dyDescent="0.2">
      <c r="A14" s="180"/>
      <c r="B14" s="180"/>
      <c r="C14" s="66"/>
      <c r="D14" s="66"/>
      <c r="E14" s="66"/>
      <c r="F14" s="66"/>
      <c r="G14" s="71"/>
      <c r="H14" s="71">
        <f t="shared" si="0"/>
        <v>0</v>
      </c>
      <c r="I14" s="134"/>
      <c r="J14" s="157"/>
    </row>
    <row r="15" spans="1:10" x14ac:dyDescent="0.2">
      <c r="A15" s="180"/>
      <c r="B15" s="70" t="s">
        <v>19</v>
      </c>
      <c r="C15" s="66"/>
      <c r="D15" s="66"/>
      <c r="E15" s="66"/>
      <c r="F15" s="67"/>
      <c r="G15" s="91"/>
      <c r="H15" s="91">
        <f>SUM(H9:H14)</f>
        <v>151.57</v>
      </c>
      <c r="I15" s="134"/>
      <c r="J15" s="157"/>
    </row>
    <row r="16" spans="1:10" x14ac:dyDescent="0.2">
      <c r="A16" s="173"/>
      <c r="B16" s="173"/>
      <c r="C16" s="32"/>
      <c r="D16" s="32"/>
      <c r="E16" s="32"/>
      <c r="F16" s="32"/>
      <c r="G16" s="43"/>
      <c r="H16" s="43"/>
      <c r="I16" s="38"/>
      <c r="J16" s="138"/>
    </row>
    <row r="17" spans="1:10" x14ac:dyDescent="0.2">
      <c r="A17" s="5"/>
      <c r="B17" s="6" t="s">
        <v>83</v>
      </c>
      <c r="C17" s="78"/>
      <c r="D17" s="78"/>
      <c r="E17" s="78"/>
      <c r="F17" s="78"/>
      <c r="G17" s="86"/>
      <c r="H17" s="86"/>
      <c r="I17" s="7"/>
      <c r="J17" s="153"/>
    </row>
    <row r="18" spans="1:10" x14ac:dyDescent="0.2">
      <c r="A18" s="8" t="s">
        <v>42</v>
      </c>
      <c r="B18" s="80" t="s">
        <v>84</v>
      </c>
      <c r="C18" s="10">
        <v>1</v>
      </c>
      <c r="D18" s="10">
        <v>18</v>
      </c>
      <c r="E18" s="10">
        <v>18</v>
      </c>
      <c r="F18" s="79"/>
      <c r="G18" s="87">
        <v>19.760000000000002</v>
      </c>
      <c r="H18" s="87">
        <f>G18</f>
        <v>19.760000000000002</v>
      </c>
      <c r="I18" s="8"/>
      <c r="J18" s="152"/>
    </row>
    <row r="19" spans="1:10" x14ac:dyDescent="0.2">
      <c r="A19" s="8"/>
      <c r="B19" s="9"/>
      <c r="C19" s="10"/>
      <c r="D19" s="80"/>
      <c r="E19" s="80"/>
      <c r="F19" s="79"/>
      <c r="G19" s="87"/>
      <c r="H19" s="87">
        <f t="shared" ref="H19" si="1">G19</f>
        <v>0</v>
      </c>
      <c r="I19" s="8"/>
      <c r="J19" s="152"/>
    </row>
    <row r="20" spans="1:10" x14ac:dyDescent="0.2">
      <c r="A20" s="2"/>
      <c r="B20" s="3" t="s">
        <v>19</v>
      </c>
      <c r="C20" s="77"/>
      <c r="D20" s="77"/>
      <c r="E20" s="77"/>
      <c r="F20" s="84"/>
      <c r="G20" s="88"/>
      <c r="H20" s="88">
        <f>SUM(H18:H19)</f>
        <v>19.760000000000002</v>
      </c>
      <c r="I20" s="4"/>
      <c r="J20" s="152"/>
    </row>
    <row r="21" spans="1:10" x14ac:dyDescent="0.2">
      <c r="A21" s="3"/>
      <c r="B21" s="4"/>
      <c r="C21" s="77"/>
      <c r="D21" s="77"/>
      <c r="E21" s="77"/>
      <c r="F21" s="77"/>
      <c r="G21" s="85"/>
      <c r="H21" s="85"/>
      <c r="I21" s="4"/>
      <c r="J21" s="152"/>
    </row>
    <row r="22" spans="1:10" x14ac:dyDescent="0.2">
      <c r="A22" s="5"/>
      <c r="B22" s="6" t="s">
        <v>85</v>
      </c>
      <c r="C22" s="78"/>
      <c r="D22" s="78"/>
      <c r="E22" s="78"/>
      <c r="F22" s="78"/>
      <c r="G22" s="86"/>
      <c r="H22" s="86"/>
      <c r="I22" s="7"/>
      <c r="J22" s="153"/>
    </row>
    <row r="23" spans="1:10" x14ac:dyDescent="0.2">
      <c r="A23" s="11" t="s">
        <v>110</v>
      </c>
      <c r="B23" s="77" t="s">
        <v>65</v>
      </c>
      <c r="C23" s="77">
        <v>1</v>
      </c>
      <c r="D23" s="77">
        <v>15</v>
      </c>
      <c r="E23" s="77">
        <v>15</v>
      </c>
      <c r="F23" s="77"/>
      <c r="G23" s="85">
        <v>16.88</v>
      </c>
      <c r="H23" s="85">
        <f>G23</f>
        <v>16.88</v>
      </c>
      <c r="I23" s="4"/>
      <c r="J23" s="152"/>
    </row>
    <row r="24" spans="1:10" s="125" customFormat="1" x14ac:dyDescent="0.2">
      <c r="A24" s="11" t="s">
        <v>28</v>
      </c>
      <c r="B24" s="77" t="s">
        <v>113</v>
      </c>
      <c r="C24" s="77">
        <v>1</v>
      </c>
      <c r="D24" s="77">
        <v>12</v>
      </c>
      <c r="E24" s="77">
        <v>12</v>
      </c>
      <c r="F24" s="77"/>
      <c r="G24" s="85">
        <v>13.04</v>
      </c>
      <c r="H24" s="85">
        <f t="shared" ref="H24:H27" si="2">G24</f>
        <v>13.04</v>
      </c>
      <c r="I24" s="4"/>
      <c r="J24" s="152"/>
    </row>
    <row r="25" spans="1:10" ht="15" customHeight="1" x14ac:dyDescent="0.2">
      <c r="A25" s="215" t="s">
        <v>110</v>
      </c>
      <c r="B25" s="216" t="s">
        <v>111</v>
      </c>
      <c r="C25" s="217">
        <v>1</v>
      </c>
      <c r="D25" s="216">
        <v>12</v>
      </c>
      <c r="E25" s="216">
        <v>12</v>
      </c>
      <c r="F25" s="216"/>
      <c r="G25" s="218">
        <v>12.97</v>
      </c>
      <c r="H25" s="218">
        <f t="shared" si="2"/>
        <v>12.97</v>
      </c>
      <c r="I25" s="219"/>
      <c r="J25" s="220"/>
    </row>
    <row r="26" spans="1:10" ht="13.5" customHeight="1" x14ac:dyDescent="0.2">
      <c r="A26" s="11" t="s">
        <v>72</v>
      </c>
      <c r="B26" s="77" t="s">
        <v>112</v>
      </c>
      <c r="C26" s="77">
        <v>1</v>
      </c>
      <c r="D26" s="77">
        <v>3</v>
      </c>
      <c r="E26" s="77">
        <v>3</v>
      </c>
      <c r="F26" s="77"/>
      <c r="G26" s="85">
        <v>6.34</v>
      </c>
      <c r="H26" s="85">
        <f t="shared" si="2"/>
        <v>6.34</v>
      </c>
      <c r="I26" s="4"/>
      <c r="J26" s="152"/>
    </row>
    <row r="27" spans="1:10" x14ac:dyDescent="0.2">
      <c r="A27" s="11"/>
      <c r="B27" s="77"/>
      <c r="C27" s="77"/>
      <c r="D27" s="77"/>
      <c r="E27" s="77"/>
      <c r="F27" s="77"/>
      <c r="G27" s="85"/>
      <c r="H27" s="85">
        <f t="shared" si="2"/>
        <v>0</v>
      </c>
      <c r="I27" s="4"/>
      <c r="J27" s="152"/>
    </row>
    <row r="28" spans="1:10" x14ac:dyDescent="0.2">
      <c r="A28" s="2"/>
      <c r="B28" s="3" t="s">
        <v>19</v>
      </c>
      <c r="C28" s="77"/>
      <c r="D28" s="77"/>
      <c r="E28" s="77"/>
      <c r="F28" s="76"/>
      <c r="G28" s="88"/>
      <c r="H28" s="88">
        <f>SUM(H23:H27)</f>
        <v>49.230000000000004</v>
      </c>
      <c r="I28" s="4"/>
      <c r="J28" s="152"/>
    </row>
    <row r="29" spans="1:10" x14ac:dyDescent="0.2">
      <c r="A29" s="2"/>
      <c r="B29" s="3"/>
      <c r="C29" s="77"/>
      <c r="D29" s="77"/>
      <c r="E29" s="77"/>
      <c r="F29" s="76"/>
      <c r="G29" s="88"/>
      <c r="H29" s="88"/>
      <c r="I29" s="4"/>
      <c r="J29" s="152"/>
    </row>
    <row r="30" spans="1:10" x14ac:dyDescent="0.2">
      <c r="A30" s="5"/>
      <c r="B30" s="6" t="s">
        <v>86</v>
      </c>
      <c r="C30" s="78"/>
      <c r="D30" s="78"/>
      <c r="E30" s="78"/>
      <c r="F30" s="78"/>
      <c r="G30" s="86"/>
      <c r="H30" s="86"/>
      <c r="I30" s="7"/>
      <c r="J30" s="153"/>
    </row>
    <row r="31" spans="1:10" x14ac:dyDescent="0.2">
      <c r="A31" s="8" t="s">
        <v>28</v>
      </c>
      <c r="B31" s="80" t="s">
        <v>65</v>
      </c>
      <c r="C31" s="10">
        <v>1</v>
      </c>
      <c r="D31" s="10">
        <v>15</v>
      </c>
      <c r="E31" s="10">
        <v>15</v>
      </c>
      <c r="F31" s="79"/>
      <c r="G31" s="87">
        <v>14.84</v>
      </c>
      <c r="H31" s="87">
        <f>G31</f>
        <v>14.84</v>
      </c>
      <c r="I31" s="2"/>
      <c r="J31" s="154"/>
    </row>
    <row r="32" spans="1:10" x14ac:dyDescent="0.2">
      <c r="A32" s="8" t="s">
        <v>30</v>
      </c>
      <c r="B32" s="221" t="s">
        <v>80</v>
      </c>
      <c r="C32" s="222">
        <v>1</v>
      </c>
      <c r="D32" s="222">
        <v>10</v>
      </c>
      <c r="E32" s="222">
        <v>10</v>
      </c>
      <c r="F32" s="217"/>
      <c r="G32" s="223">
        <v>11.55</v>
      </c>
      <c r="H32" s="223">
        <f t="shared" ref="H32:H37" si="3">G32</f>
        <v>11.55</v>
      </c>
      <c r="I32" s="256"/>
      <c r="J32" s="257"/>
    </row>
    <row r="33" spans="1:10" s="238" customFormat="1" x14ac:dyDescent="0.2">
      <c r="A33" s="8" t="s">
        <v>30</v>
      </c>
      <c r="B33" s="221" t="s">
        <v>80</v>
      </c>
      <c r="C33" s="222">
        <v>1</v>
      </c>
      <c r="D33" s="222">
        <v>10</v>
      </c>
      <c r="E33" s="222">
        <v>10</v>
      </c>
      <c r="F33" s="217"/>
      <c r="G33" s="223">
        <v>11.71</v>
      </c>
      <c r="H33" s="223">
        <f>G33</f>
        <v>11.71</v>
      </c>
      <c r="I33" s="256"/>
      <c r="J33" s="257"/>
    </row>
    <row r="34" spans="1:10" s="238" customFormat="1" x14ac:dyDescent="0.2">
      <c r="A34" s="8" t="s">
        <v>30</v>
      </c>
      <c r="B34" s="221" t="s">
        <v>80</v>
      </c>
      <c r="C34" s="222">
        <v>1</v>
      </c>
      <c r="D34" s="222">
        <v>10</v>
      </c>
      <c r="E34" s="222">
        <v>10</v>
      </c>
      <c r="F34" s="217"/>
      <c r="G34" s="223">
        <v>10.73</v>
      </c>
      <c r="H34" s="223">
        <f>G34</f>
        <v>10.73</v>
      </c>
      <c r="I34" s="256"/>
      <c r="J34" s="257"/>
    </row>
    <row r="35" spans="1:10" x14ac:dyDescent="0.2">
      <c r="A35" s="8" t="s">
        <v>30</v>
      </c>
      <c r="B35" s="221" t="s">
        <v>80</v>
      </c>
      <c r="C35" s="222">
        <v>1</v>
      </c>
      <c r="D35" s="222">
        <v>10</v>
      </c>
      <c r="E35" s="222">
        <v>10</v>
      </c>
      <c r="F35" s="217"/>
      <c r="G35" s="223">
        <v>10.02</v>
      </c>
      <c r="H35" s="223">
        <f t="shared" si="3"/>
        <v>10.02</v>
      </c>
      <c r="I35" s="256"/>
      <c r="J35" s="257"/>
    </row>
    <row r="36" spans="1:10" x14ac:dyDescent="0.2">
      <c r="A36" s="8" t="s">
        <v>72</v>
      </c>
      <c r="B36" s="221" t="s">
        <v>87</v>
      </c>
      <c r="C36" s="222">
        <v>1</v>
      </c>
      <c r="D36" s="222">
        <v>3</v>
      </c>
      <c r="E36" s="222">
        <v>3</v>
      </c>
      <c r="F36" s="217"/>
      <c r="G36" s="223">
        <v>7.1</v>
      </c>
      <c r="H36" s="223">
        <f t="shared" si="3"/>
        <v>7.1</v>
      </c>
      <c r="I36" s="224"/>
      <c r="J36" s="154"/>
    </row>
    <row r="37" spans="1:10" x14ac:dyDescent="0.2">
      <c r="A37" s="11"/>
      <c r="B37" s="4"/>
      <c r="C37" s="77"/>
      <c r="D37" s="77"/>
      <c r="E37" s="77"/>
      <c r="F37" s="77"/>
      <c r="G37" s="85"/>
      <c r="H37" s="87">
        <f t="shared" si="3"/>
        <v>0</v>
      </c>
      <c r="I37" s="4"/>
      <c r="J37" s="152"/>
    </row>
    <row r="38" spans="1:10" x14ac:dyDescent="0.2">
      <c r="A38" s="4"/>
      <c r="B38" s="83" t="s">
        <v>19</v>
      </c>
      <c r="C38" s="83"/>
      <c r="D38" s="83"/>
      <c r="E38" s="77"/>
      <c r="F38" s="81"/>
      <c r="G38" s="88"/>
      <c r="H38" s="88">
        <f>SUM(H31:H37)</f>
        <v>65.949999999999989</v>
      </c>
      <c r="I38" s="12"/>
      <c r="J38" s="155"/>
    </row>
    <row r="39" spans="1:10" x14ac:dyDescent="0.2">
      <c r="A39" s="4"/>
      <c r="B39" s="13"/>
      <c r="C39" s="82"/>
      <c r="D39" s="82"/>
      <c r="E39" s="77"/>
      <c r="F39" s="77"/>
      <c r="G39" s="85"/>
      <c r="H39" s="85"/>
      <c r="I39" s="12"/>
      <c r="J39" s="155"/>
    </row>
    <row r="40" spans="1:10" x14ac:dyDescent="0.2">
      <c r="A40" s="5"/>
      <c r="B40" s="6" t="s">
        <v>88</v>
      </c>
      <c r="C40" s="78"/>
      <c r="D40" s="78"/>
      <c r="E40" s="78"/>
      <c r="F40" s="78"/>
      <c r="G40" s="86"/>
      <c r="H40" s="86"/>
      <c r="I40" s="7"/>
      <c r="J40" s="153"/>
    </row>
    <row r="41" spans="1:10" x14ac:dyDescent="0.2">
      <c r="A41" s="9" t="s">
        <v>42</v>
      </c>
      <c r="B41" s="80" t="s">
        <v>89</v>
      </c>
      <c r="C41" s="10">
        <v>1</v>
      </c>
      <c r="D41" s="10">
        <v>15</v>
      </c>
      <c r="E41" s="10">
        <v>15</v>
      </c>
      <c r="F41" s="77"/>
      <c r="G41" s="85">
        <v>17.899999999999999</v>
      </c>
      <c r="H41" s="85">
        <f>G41</f>
        <v>17.899999999999999</v>
      </c>
      <c r="I41" s="9"/>
      <c r="J41" s="155"/>
    </row>
    <row r="42" spans="1:10" x14ac:dyDescent="0.2">
      <c r="A42" s="9" t="s">
        <v>28</v>
      </c>
      <c r="B42" s="80" t="s">
        <v>90</v>
      </c>
      <c r="C42" s="10">
        <v>1</v>
      </c>
      <c r="D42" s="10">
        <v>12</v>
      </c>
      <c r="E42" s="10">
        <v>12</v>
      </c>
      <c r="F42" s="77"/>
      <c r="G42" s="85">
        <v>15.06</v>
      </c>
      <c r="H42" s="85">
        <f t="shared" ref="H42:H49" si="4">G42</f>
        <v>15.06</v>
      </c>
      <c r="I42" s="9"/>
      <c r="J42" s="155"/>
    </row>
    <row r="43" spans="1:10" x14ac:dyDescent="0.2">
      <c r="A43" s="9" t="s">
        <v>28</v>
      </c>
      <c r="B43" s="80" t="s">
        <v>91</v>
      </c>
      <c r="C43" s="10">
        <v>1</v>
      </c>
      <c r="D43" s="10">
        <v>12</v>
      </c>
      <c r="E43" s="10">
        <v>12</v>
      </c>
      <c r="F43" s="77"/>
      <c r="G43" s="85">
        <v>12.55</v>
      </c>
      <c r="H43" s="85">
        <f t="shared" si="4"/>
        <v>12.55</v>
      </c>
      <c r="I43" s="9"/>
      <c r="J43" s="155"/>
    </row>
    <row r="44" spans="1:10" x14ac:dyDescent="0.2">
      <c r="A44" s="9" t="s">
        <v>30</v>
      </c>
      <c r="B44" s="80" t="s">
        <v>92</v>
      </c>
      <c r="C44" s="10">
        <v>2</v>
      </c>
      <c r="D44" s="10">
        <v>10</v>
      </c>
      <c r="E44" s="10">
        <v>20</v>
      </c>
      <c r="F44" s="77"/>
      <c r="G44" s="85">
        <v>22.73</v>
      </c>
      <c r="H44" s="85">
        <f t="shared" si="4"/>
        <v>22.73</v>
      </c>
      <c r="I44" s="9"/>
      <c r="J44" s="155"/>
    </row>
    <row r="45" spans="1:10" x14ac:dyDescent="0.2">
      <c r="A45" s="9" t="s">
        <v>30</v>
      </c>
      <c r="B45" s="80" t="s">
        <v>245</v>
      </c>
      <c r="C45" s="10">
        <v>2</v>
      </c>
      <c r="D45" s="10">
        <v>20</v>
      </c>
      <c r="E45" s="10">
        <v>20</v>
      </c>
      <c r="F45" s="77"/>
      <c r="G45" s="85">
        <v>21.37</v>
      </c>
      <c r="H45" s="85">
        <f t="shared" si="4"/>
        <v>21.37</v>
      </c>
      <c r="I45" s="9"/>
      <c r="J45" s="155"/>
    </row>
    <row r="46" spans="1:10" x14ac:dyDescent="0.2">
      <c r="A46" s="9" t="s">
        <v>30</v>
      </c>
      <c r="B46" s="221" t="s">
        <v>93</v>
      </c>
      <c r="C46" s="222">
        <v>3</v>
      </c>
      <c r="D46" s="222">
        <v>10</v>
      </c>
      <c r="E46" s="222">
        <v>30</v>
      </c>
      <c r="F46" s="216"/>
      <c r="G46" s="218">
        <v>29.99</v>
      </c>
      <c r="H46" s="218">
        <f t="shared" si="4"/>
        <v>29.99</v>
      </c>
      <c r="I46" s="225"/>
      <c r="J46" s="226"/>
    </row>
    <row r="47" spans="1:10" x14ac:dyDescent="0.2">
      <c r="A47" s="9" t="s">
        <v>30</v>
      </c>
      <c r="B47" s="221" t="s">
        <v>93</v>
      </c>
      <c r="C47" s="222">
        <v>2</v>
      </c>
      <c r="D47" s="222">
        <v>10</v>
      </c>
      <c r="E47" s="222">
        <v>20</v>
      </c>
      <c r="F47" s="216"/>
      <c r="G47" s="218">
        <v>21.95</v>
      </c>
      <c r="H47" s="218">
        <f t="shared" si="4"/>
        <v>21.95</v>
      </c>
      <c r="I47" s="225"/>
      <c r="J47" s="226"/>
    </row>
    <row r="48" spans="1:10" x14ac:dyDescent="0.2">
      <c r="A48" s="9" t="s">
        <v>72</v>
      </c>
      <c r="B48" s="221" t="s">
        <v>94</v>
      </c>
      <c r="C48" s="222">
        <v>1</v>
      </c>
      <c r="D48" s="222">
        <v>6</v>
      </c>
      <c r="E48" s="222">
        <v>6</v>
      </c>
      <c r="F48" s="216"/>
      <c r="G48" s="218">
        <v>7.13</v>
      </c>
      <c r="H48" s="218">
        <f t="shared" si="4"/>
        <v>7.13</v>
      </c>
      <c r="I48" s="227"/>
      <c r="J48" s="226"/>
    </row>
    <row r="49" spans="1:10" x14ac:dyDescent="0.2">
      <c r="A49" s="9"/>
      <c r="B49" s="228"/>
      <c r="C49" s="222"/>
      <c r="D49" s="222"/>
      <c r="E49" s="222"/>
      <c r="F49" s="216"/>
      <c r="G49" s="218"/>
      <c r="H49" s="218">
        <f t="shared" si="4"/>
        <v>0</v>
      </c>
      <c r="I49" s="227"/>
      <c r="J49" s="226"/>
    </row>
    <row r="50" spans="1:10" x14ac:dyDescent="0.2">
      <c r="A50" s="2"/>
      <c r="B50" s="3" t="s">
        <v>140</v>
      </c>
      <c r="C50" s="79"/>
      <c r="D50" s="77"/>
      <c r="E50" s="77"/>
      <c r="F50" s="84"/>
      <c r="G50" s="88"/>
      <c r="H50" s="88">
        <f>SUM(H41:H49)</f>
        <v>148.68</v>
      </c>
      <c r="I50" s="4"/>
      <c r="J50" s="152"/>
    </row>
    <row r="51" spans="1:10" x14ac:dyDescent="0.2">
      <c r="A51" s="173"/>
      <c r="B51" s="49"/>
      <c r="C51" s="34"/>
      <c r="D51" s="34"/>
      <c r="E51" s="34"/>
      <c r="F51" s="34"/>
      <c r="G51" s="45"/>
      <c r="H51" s="45"/>
      <c r="I51" s="75"/>
      <c r="J51" s="156"/>
    </row>
    <row r="52" spans="1:10" x14ac:dyDescent="0.2">
      <c r="A52" s="31"/>
      <c r="B52" s="326" t="s">
        <v>95</v>
      </c>
      <c r="C52" s="326"/>
      <c r="D52" s="326"/>
      <c r="E52" s="326"/>
      <c r="F52" s="326"/>
      <c r="G52" s="44"/>
      <c r="H52" s="44"/>
      <c r="I52" s="31"/>
      <c r="J52" s="146"/>
    </row>
    <row r="53" spans="1:10" x14ac:dyDescent="0.2">
      <c r="A53" s="19" t="s">
        <v>28</v>
      </c>
      <c r="B53" s="32" t="s">
        <v>96</v>
      </c>
      <c r="C53" s="32">
        <v>1</v>
      </c>
      <c r="D53" s="51">
        <v>15</v>
      </c>
      <c r="E53" s="51">
        <v>15</v>
      </c>
      <c r="F53" s="32"/>
      <c r="G53" s="43">
        <v>14.91</v>
      </c>
      <c r="H53" s="43">
        <f>G53</f>
        <v>14.91</v>
      </c>
      <c r="I53" s="173"/>
      <c r="J53" s="175"/>
    </row>
    <row r="54" spans="1:10" x14ac:dyDescent="0.2">
      <c r="A54" s="19" t="s">
        <v>30</v>
      </c>
      <c r="B54" s="32" t="s">
        <v>97</v>
      </c>
      <c r="C54" s="32">
        <v>1</v>
      </c>
      <c r="D54" s="51">
        <v>10</v>
      </c>
      <c r="E54" s="51">
        <v>10</v>
      </c>
      <c r="F54" s="32"/>
      <c r="G54" s="43">
        <v>11.93</v>
      </c>
      <c r="H54" s="43">
        <f t="shared" ref="H54:H56" si="5">G54</f>
        <v>11.93</v>
      </c>
      <c r="I54" s="173"/>
      <c r="J54" s="175"/>
    </row>
    <row r="55" spans="1:10" x14ac:dyDescent="0.2">
      <c r="A55" s="19" t="s">
        <v>30</v>
      </c>
      <c r="B55" s="32" t="s">
        <v>98</v>
      </c>
      <c r="C55" s="32">
        <v>1</v>
      </c>
      <c r="D55" s="51">
        <v>10</v>
      </c>
      <c r="E55" s="51">
        <v>10</v>
      </c>
      <c r="F55" s="32"/>
      <c r="G55" s="43">
        <v>11.69</v>
      </c>
      <c r="H55" s="43">
        <f t="shared" si="5"/>
        <v>11.69</v>
      </c>
      <c r="I55" s="173"/>
      <c r="J55" s="175"/>
    </row>
    <row r="56" spans="1:10" x14ac:dyDescent="0.2">
      <c r="A56" s="173"/>
      <c r="B56" s="173"/>
      <c r="C56" s="32"/>
      <c r="D56" s="32"/>
      <c r="E56" s="32"/>
      <c r="F56" s="32"/>
      <c r="G56" s="43"/>
      <c r="H56" s="43">
        <f t="shared" si="5"/>
        <v>0</v>
      </c>
      <c r="I56" s="173"/>
      <c r="J56" s="175"/>
    </row>
    <row r="57" spans="1:10" x14ac:dyDescent="0.2">
      <c r="A57" s="173"/>
      <c r="B57" s="15" t="s">
        <v>19</v>
      </c>
      <c r="C57" s="32"/>
      <c r="D57" s="32"/>
      <c r="E57" s="32"/>
      <c r="F57" s="52"/>
      <c r="G57" s="55"/>
      <c r="H57" s="55">
        <f>SUM(H53:H56)</f>
        <v>38.53</v>
      </c>
      <c r="I57" s="173"/>
      <c r="J57" s="175"/>
    </row>
    <row r="58" spans="1:10" x14ac:dyDescent="0.2">
      <c r="A58" s="173"/>
      <c r="B58" s="15"/>
      <c r="C58" s="32"/>
      <c r="D58" s="32"/>
      <c r="E58" s="32"/>
      <c r="F58" s="52"/>
      <c r="G58" s="55"/>
      <c r="H58" s="55"/>
      <c r="I58" s="173"/>
      <c r="J58" s="175"/>
    </row>
    <row r="59" spans="1:10" x14ac:dyDescent="0.2">
      <c r="A59" s="31"/>
      <c r="B59" s="326" t="s">
        <v>107</v>
      </c>
      <c r="C59" s="326"/>
      <c r="D59" s="326"/>
      <c r="E59" s="326"/>
      <c r="F59" s="326"/>
      <c r="G59" s="44"/>
      <c r="H59" s="44"/>
      <c r="I59" s="31"/>
      <c r="J59" s="146"/>
    </row>
    <row r="60" spans="1:10" x14ac:dyDescent="0.2">
      <c r="A60" s="19" t="s">
        <v>28</v>
      </c>
      <c r="B60" s="32" t="s">
        <v>65</v>
      </c>
      <c r="C60" s="32">
        <v>1</v>
      </c>
      <c r="D60" s="51">
        <v>12</v>
      </c>
      <c r="E60" s="51">
        <v>12</v>
      </c>
      <c r="F60" s="32"/>
      <c r="G60" s="43">
        <v>14.7</v>
      </c>
      <c r="H60" s="43">
        <f>G60</f>
        <v>14.7</v>
      </c>
      <c r="I60" s="173"/>
      <c r="J60" s="175"/>
    </row>
    <row r="61" spans="1:10" x14ac:dyDescent="0.2">
      <c r="A61" s="173"/>
      <c r="B61" s="173"/>
      <c r="C61" s="32"/>
      <c r="D61" s="32"/>
      <c r="E61" s="32"/>
      <c r="F61" s="32"/>
      <c r="G61" s="43"/>
      <c r="H61" s="43">
        <f>G61</f>
        <v>0</v>
      </c>
      <c r="I61" s="173"/>
      <c r="J61" s="175"/>
    </row>
    <row r="62" spans="1:10" x14ac:dyDescent="0.2">
      <c r="A62" s="173"/>
      <c r="B62" s="15" t="s">
        <v>19</v>
      </c>
      <c r="C62" s="32"/>
      <c r="D62" s="32"/>
      <c r="E62" s="32"/>
      <c r="F62" s="52"/>
      <c r="G62" s="55"/>
      <c r="H62" s="55">
        <f>SUM(H60:H61)</f>
        <v>14.7</v>
      </c>
      <c r="I62" s="173"/>
      <c r="J62" s="175"/>
    </row>
    <row r="63" spans="1:10" x14ac:dyDescent="0.2">
      <c r="A63" s="173"/>
      <c r="B63" s="173"/>
      <c r="C63" s="32"/>
      <c r="D63" s="32"/>
      <c r="E63" s="32"/>
      <c r="F63" s="32"/>
      <c r="G63" s="43"/>
      <c r="H63" s="43"/>
      <c r="I63" s="38"/>
      <c r="J63" s="138"/>
    </row>
    <row r="64" spans="1:10" x14ac:dyDescent="0.2">
      <c r="A64" s="31"/>
      <c r="B64" s="326" t="s">
        <v>27</v>
      </c>
      <c r="C64" s="326"/>
      <c r="D64" s="326"/>
      <c r="E64" s="326"/>
      <c r="F64" s="326"/>
      <c r="G64" s="44"/>
      <c r="H64" s="44"/>
      <c r="I64" s="39"/>
      <c r="J64" s="139"/>
    </row>
    <row r="65" spans="1:10" x14ac:dyDescent="0.2">
      <c r="A65" s="177" t="s">
        <v>14</v>
      </c>
      <c r="B65" s="245" t="s">
        <v>225</v>
      </c>
      <c r="C65" s="32">
        <v>1</v>
      </c>
      <c r="D65" s="32">
        <v>20</v>
      </c>
      <c r="E65" s="32">
        <v>20</v>
      </c>
      <c r="F65" s="32"/>
      <c r="G65" s="43">
        <v>22.69</v>
      </c>
      <c r="H65" s="43">
        <f t="shared" ref="H65:H71" si="6">G65</f>
        <v>22.69</v>
      </c>
      <c r="I65" s="38"/>
      <c r="J65" s="138"/>
    </row>
    <row r="66" spans="1:10" x14ac:dyDescent="0.2">
      <c r="A66" s="177" t="s">
        <v>32</v>
      </c>
      <c r="B66" s="245" t="s">
        <v>215</v>
      </c>
      <c r="C66" s="32"/>
      <c r="D66" s="32"/>
      <c r="E66" s="32"/>
      <c r="F66" s="32"/>
      <c r="G66" s="43">
        <v>29.2</v>
      </c>
      <c r="H66" s="43">
        <f t="shared" si="6"/>
        <v>29.2</v>
      </c>
      <c r="I66" s="38"/>
      <c r="J66" s="138"/>
    </row>
    <row r="67" spans="1:10" x14ac:dyDescent="0.2">
      <c r="A67" s="177" t="s">
        <v>33</v>
      </c>
      <c r="B67" s="245" t="s">
        <v>34</v>
      </c>
      <c r="C67" s="32">
        <v>1</v>
      </c>
      <c r="D67" s="32" t="s">
        <v>8</v>
      </c>
      <c r="E67" s="32" t="s">
        <v>8</v>
      </c>
      <c r="F67" s="32"/>
      <c r="G67" s="43">
        <v>6.45</v>
      </c>
      <c r="H67" s="43">
        <f t="shared" si="6"/>
        <v>6.45</v>
      </c>
      <c r="I67" s="38"/>
      <c r="J67" s="138"/>
    </row>
    <row r="68" spans="1:10" x14ac:dyDescent="0.2">
      <c r="A68" s="177" t="s">
        <v>70</v>
      </c>
      <c r="B68" s="245" t="s">
        <v>39</v>
      </c>
      <c r="C68" s="32"/>
      <c r="D68" s="32"/>
      <c r="E68" s="32"/>
      <c r="F68" s="32"/>
      <c r="G68" s="43">
        <v>10.39</v>
      </c>
      <c r="H68" s="43">
        <f t="shared" si="6"/>
        <v>10.39</v>
      </c>
      <c r="I68" s="38"/>
      <c r="J68" s="138"/>
    </row>
    <row r="69" spans="1:10" x14ac:dyDescent="0.2">
      <c r="A69" s="173" t="s">
        <v>53</v>
      </c>
      <c r="B69" s="245" t="s">
        <v>71</v>
      </c>
      <c r="C69" s="32"/>
      <c r="D69" s="32"/>
      <c r="E69" s="32"/>
      <c r="F69" s="32"/>
      <c r="G69" s="43">
        <v>18.91</v>
      </c>
      <c r="H69" s="43">
        <f t="shared" si="6"/>
        <v>18.91</v>
      </c>
      <c r="I69" s="38"/>
      <c r="J69" s="138"/>
    </row>
    <row r="70" spans="1:10" x14ac:dyDescent="0.2">
      <c r="A70" s="173" t="s">
        <v>53</v>
      </c>
      <c r="B70" s="245" t="s">
        <v>211</v>
      </c>
      <c r="C70" s="32"/>
      <c r="D70" s="32"/>
      <c r="E70" s="32"/>
      <c r="F70" s="32"/>
      <c r="G70" s="43">
        <v>244.04</v>
      </c>
      <c r="H70" s="43">
        <f t="shared" si="6"/>
        <v>244.04</v>
      </c>
      <c r="I70" s="38"/>
      <c r="J70" s="138"/>
    </row>
    <row r="71" spans="1:10" x14ac:dyDescent="0.2">
      <c r="A71" s="173"/>
      <c r="B71" s="245" t="s">
        <v>209</v>
      </c>
      <c r="C71" s="32"/>
      <c r="D71" s="32"/>
      <c r="E71" s="32"/>
      <c r="F71" s="32"/>
      <c r="G71" s="43">
        <v>5.53</v>
      </c>
      <c r="H71" s="43">
        <f t="shared" si="6"/>
        <v>5.53</v>
      </c>
      <c r="I71" s="38"/>
      <c r="J71" s="138"/>
    </row>
    <row r="72" spans="1:10" s="238" customFormat="1" x14ac:dyDescent="0.2">
      <c r="A72" s="242"/>
      <c r="B72" s="245" t="s">
        <v>212</v>
      </c>
      <c r="C72" s="245"/>
      <c r="D72" s="245"/>
      <c r="E72" s="245"/>
      <c r="F72" s="245"/>
      <c r="G72" s="249">
        <v>40.19</v>
      </c>
      <c r="H72" s="249"/>
      <c r="I72" s="247"/>
      <c r="J72" s="253"/>
    </row>
    <row r="73" spans="1:10" x14ac:dyDescent="0.2">
      <c r="A73" s="173"/>
      <c r="C73" s="32"/>
      <c r="D73" s="32"/>
      <c r="E73" s="32"/>
      <c r="F73" s="34"/>
      <c r="G73" s="45"/>
      <c r="H73" s="45">
        <f>SUM(H65:H72)</f>
        <v>337.21</v>
      </c>
      <c r="I73" s="38"/>
      <c r="J73" s="138"/>
    </row>
    <row r="74" spans="1:10" ht="13.5" thickBot="1" x14ac:dyDescent="0.25">
      <c r="A74" s="173"/>
      <c r="B74" s="173"/>
      <c r="C74" s="32"/>
      <c r="D74" s="32"/>
      <c r="E74" s="32"/>
      <c r="F74" s="35"/>
      <c r="G74" s="46"/>
      <c r="H74" s="46"/>
      <c r="I74" s="38"/>
      <c r="J74" s="138"/>
    </row>
    <row r="75" spans="1:10" ht="13.5" thickBot="1" x14ac:dyDescent="0.25">
      <c r="A75" s="57"/>
      <c r="B75" s="58" t="s">
        <v>40</v>
      </c>
      <c r="C75" s="330"/>
      <c r="D75" s="330"/>
      <c r="E75" s="331"/>
      <c r="F75" s="258"/>
      <c r="G75" s="59"/>
      <c r="H75" s="60">
        <f>H73+H62+H57+H50+H38+H28+H20+H15</f>
        <v>825.62999999999988</v>
      </c>
      <c r="I75" s="61"/>
      <c r="J75" s="140"/>
    </row>
    <row r="76" spans="1:10" x14ac:dyDescent="0.2">
      <c r="A76" s="126"/>
      <c r="B76" s="127"/>
      <c r="C76" s="176"/>
      <c r="D76" s="128"/>
      <c r="E76" s="128"/>
      <c r="F76" s="176"/>
      <c r="G76" s="133"/>
      <c r="H76" s="129"/>
      <c r="I76" s="130"/>
      <c r="J76" s="141"/>
    </row>
    <row r="77" spans="1:10" x14ac:dyDescent="0.2">
      <c r="A77" s="131" t="s">
        <v>229</v>
      </c>
      <c r="B77" s="190" t="s">
        <v>218</v>
      </c>
      <c r="C77" s="132"/>
      <c r="D77" s="186"/>
      <c r="E77" s="186"/>
      <c r="F77" s="187"/>
      <c r="G77" s="160"/>
      <c r="H77" s="62">
        <v>860.77</v>
      </c>
      <c r="I77" s="320"/>
      <c r="J77" s="322"/>
    </row>
    <row r="78" spans="1:10" ht="13.5" thickBot="1" x14ac:dyDescent="0.25">
      <c r="A78" s="324"/>
      <c r="B78" s="325"/>
      <c r="C78" s="325"/>
      <c r="D78" s="325"/>
      <c r="E78" s="325"/>
      <c r="F78" s="188"/>
      <c r="G78" s="159"/>
      <c r="H78" s="189"/>
      <c r="I78" s="321"/>
      <c r="J78" s="323"/>
    </row>
    <row r="81" spans="1:10" x14ac:dyDescent="0.2">
      <c r="A81" s="30"/>
      <c r="B81" s="328" t="s">
        <v>221</v>
      </c>
      <c r="C81" s="328"/>
      <c r="D81" s="328"/>
      <c r="E81" s="328"/>
      <c r="F81" s="328"/>
      <c r="G81" s="42"/>
      <c r="H81" s="42"/>
      <c r="I81" s="37"/>
      <c r="J81" s="137"/>
    </row>
    <row r="82" spans="1:10" x14ac:dyDescent="0.2">
      <c r="A82" s="2"/>
      <c r="B82" s="2" t="s">
        <v>247</v>
      </c>
      <c r="C82" s="79"/>
      <c r="D82" s="79"/>
      <c r="E82" s="79"/>
      <c r="F82" s="79"/>
      <c r="G82" s="87">
        <v>977.66</v>
      </c>
      <c r="H82" s="87">
        <f>G82</f>
        <v>977.66</v>
      </c>
      <c r="I82" s="191"/>
      <c r="J82" s="192"/>
    </row>
    <row r="83" spans="1:10" s="238" customFormat="1" x14ac:dyDescent="0.2">
      <c r="A83" s="2"/>
      <c r="B83" s="2" t="s">
        <v>260</v>
      </c>
      <c r="C83" s="79"/>
      <c r="D83" s="79"/>
      <c r="E83" s="79"/>
      <c r="F83" s="79"/>
      <c r="G83" s="87">
        <v>52.72</v>
      </c>
      <c r="H83" s="87">
        <f t="shared" ref="H83:H84" si="7">G83</f>
        <v>52.72</v>
      </c>
      <c r="I83" s="191"/>
      <c r="J83" s="192"/>
    </row>
    <row r="84" spans="1:10" s="238" customFormat="1" x14ac:dyDescent="0.2">
      <c r="A84" s="2"/>
      <c r="B84" s="2" t="s">
        <v>259</v>
      </c>
      <c r="C84" s="79"/>
      <c r="D84" s="79"/>
      <c r="E84" s="79"/>
      <c r="F84" s="79"/>
      <c r="G84" s="87">
        <v>26.36</v>
      </c>
      <c r="H84" s="87">
        <f t="shared" si="7"/>
        <v>26.36</v>
      </c>
      <c r="I84" s="191"/>
      <c r="J84" s="192"/>
    </row>
    <row r="85" spans="1:10" x14ac:dyDescent="0.2">
      <c r="A85" s="2"/>
      <c r="B85" s="2" t="s">
        <v>211</v>
      </c>
      <c r="C85" s="79"/>
      <c r="D85" s="79"/>
      <c r="E85" s="79"/>
      <c r="F85" s="79"/>
      <c r="G85" s="87">
        <v>53.15</v>
      </c>
      <c r="H85" s="87">
        <f t="shared" ref="H85" si="8">G85</f>
        <v>53.15</v>
      </c>
      <c r="I85" s="191"/>
      <c r="J85" s="192"/>
    </row>
    <row r="86" spans="1:10" ht="13.5" thickBot="1" x14ac:dyDescent="0.25">
      <c r="A86" s="30"/>
      <c r="B86" s="172" t="s">
        <v>40</v>
      </c>
      <c r="C86" s="329"/>
      <c r="D86" s="329"/>
      <c r="E86" s="329"/>
      <c r="F86" s="193"/>
      <c r="G86" s="194"/>
      <c r="H86" s="194">
        <f>SUM(H82:H85)</f>
        <v>1109.8899999999999</v>
      </c>
      <c r="I86" s="37"/>
      <c r="J86" s="137"/>
    </row>
    <row r="87" spans="1:10" x14ac:dyDescent="0.2">
      <c r="A87" s="126"/>
      <c r="B87" s="127"/>
      <c r="C87" s="176"/>
      <c r="D87" s="128"/>
      <c r="E87" s="128"/>
      <c r="F87" s="176"/>
      <c r="G87" s="133"/>
      <c r="H87" s="129"/>
      <c r="I87" s="130"/>
      <c r="J87" s="141"/>
    </row>
    <row r="88" spans="1:10" x14ac:dyDescent="0.2">
      <c r="A88" s="131" t="s">
        <v>222</v>
      </c>
      <c r="B88" s="190" t="s">
        <v>218</v>
      </c>
      <c r="C88" s="132"/>
      <c r="D88" s="186"/>
      <c r="E88" s="186"/>
      <c r="F88" s="187"/>
      <c r="G88" s="160"/>
      <c r="H88" s="62">
        <v>44.52</v>
      </c>
      <c r="I88" s="320"/>
      <c r="J88" s="322"/>
    </row>
    <row r="89" spans="1:10" ht="13.5" thickBot="1" x14ac:dyDescent="0.25">
      <c r="A89" s="324"/>
      <c r="B89" s="325"/>
      <c r="C89" s="325"/>
      <c r="D89" s="325"/>
      <c r="E89" s="325"/>
      <c r="F89" s="188"/>
      <c r="G89" s="159"/>
      <c r="H89" s="189"/>
      <c r="I89" s="321"/>
      <c r="J89" s="323"/>
    </row>
    <row r="90" spans="1:10" ht="13.5" thickBot="1" x14ac:dyDescent="0.25"/>
    <row r="91" spans="1:10" x14ac:dyDescent="0.2">
      <c r="A91" s="126"/>
      <c r="B91" s="127"/>
      <c r="C91" s="176"/>
      <c r="D91" s="128"/>
      <c r="E91" s="128"/>
      <c r="F91" s="176"/>
      <c r="G91" s="133"/>
      <c r="H91" s="129"/>
      <c r="I91" s="130"/>
      <c r="J91" s="141"/>
    </row>
    <row r="92" spans="1:10" x14ac:dyDescent="0.2">
      <c r="A92" s="131"/>
      <c r="B92" s="190" t="s">
        <v>223</v>
      </c>
      <c r="C92" s="132"/>
      <c r="D92" s="186"/>
      <c r="E92" s="186"/>
      <c r="F92" s="187"/>
      <c r="G92" s="160"/>
      <c r="H92" s="62">
        <v>2065.9899999999998</v>
      </c>
      <c r="I92" s="320"/>
      <c r="J92" s="322"/>
    </row>
    <row r="93" spans="1:10" ht="13.5" thickBot="1" x14ac:dyDescent="0.25">
      <c r="A93" s="324"/>
      <c r="B93" s="325"/>
      <c r="C93" s="325"/>
      <c r="D93" s="325"/>
      <c r="E93" s="325"/>
      <c r="F93" s="188"/>
      <c r="G93" s="159"/>
      <c r="H93" s="189"/>
      <c r="I93" s="321"/>
      <c r="J93" s="323"/>
    </row>
  </sheetData>
  <autoFilter ref="A2:J78"/>
  <mergeCells count="26">
    <mergeCell ref="G4:H4"/>
    <mergeCell ref="I4:I5"/>
    <mergeCell ref="J4:J5"/>
    <mergeCell ref="B6:F6"/>
    <mergeCell ref="A4:A5"/>
    <mergeCell ref="B4:B5"/>
    <mergeCell ref="C4:C5"/>
    <mergeCell ref="D4:D5"/>
    <mergeCell ref="E4:E5"/>
    <mergeCell ref="F4:F5"/>
    <mergeCell ref="B8:F8"/>
    <mergeCell ref="B52:F52"/>
    <mergeCell ref="B59:F59"/>
    <mergeCell ref="I92:I93"/>
    <mergeCell ref="J92:J93"/>
    <mergeCell ref="A93:E93"/>
    <mergeCell ref="B64:F64"/>
    <mergeCell ref="C75:E75"/>
    <mergeCell ref="I77:I78"/>
    <mergeCell ref="J77:J78"/>
    <mergeCell ref="A78:E78"/>
    <mergeCell ref="B81:F81"/>
    <mergeCell ref="C86:E86"/>
    <mergeCell ref="I88:I89"/>
    <mergeCell ref="J88:J89"/>
    <mergeCell ref="A89:E89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&amp;R&amp;P/&amp;N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Zeros="0" zoomScaleNormal="100" workbookViewId="0">
      <selection activeCell="H12" sqref="G12:H12"/>
    </sheetView>
  </sheetViews>
  <sheetFormatPr baseColWidth="10" defaultColWidth="9.140625" defaultRowHeight="12.75" x14ac:dyDescent="0.2"/>
  <cols>
    <col min="1" max="1" width="9.140625" style="1"/>
    <col min="2" max="2" width="39.85546875" style="1" customWidth="1"/>
    <col min="3" max="5" width="6.5703125" style="33" customWidth="1"/>
    <col min="6" max="6" width="9.140625" style="33" bestFit="1" customWidth="1"/>
    <col min="7" max="7" width="9.140625" style="53"/>
    <col min="8" max="8" width="9.140625" style="40"/>
    <col min="9" max="9" width="17.28515625" style="36" customWidth="1"/>
    <col min="10" max="10" width="18.140625" style="136" customWidth="1"/>
    <col min="11" max="16384" width="9.140625" style="1"/>
  </cols>
  <sheetData>
    <row r="2" spans="1:10" ht="18" x14ac:dyDescent="0.25">
      <c r="A2" s="27" t="s">
        <v>233</v>
      </c>
      <c r="B2" s="47"/>
    </row>
    <row r="4" spans="1:10" s="28" customFormat="1" ht="27.75" customHeight="1" x14ac:dyDescent="0.2">
      <c r="A4" s="342"/>
      <c r="B4" s="343" t="s">
        <v>0</v>
      </c>
      <c r="C4" s="343" t="s">
        <v>1</v>
      </c>
      <c r="D4" s="343" t="s">
        <v>2</v>
      </c>
      <c r="E4" s="343" t="s">
        <v>3</v>
      </c>
      <c r="F4" s="343" t="s">
        <v>4</v>
      </c>
      <c r="G4" s="335" t="s">
        <v>271</v>
      </c>
      <c r="H4" s="336"/>
      <c r="I4" s="337" t="s">
        <v>123</v>
      </c>
      <c r="J4" s="339" t="s">
        <v>205</v>
      </c>
    </row>
    <row r="5" spans="1:10" s="28" customFormat="1" x14ac:dyDescent="0.2">
      <c r="A5" s="342"/>
      <c r="B5" s="344"/>
      <c r="C5" s="344"/>
      <c r="D5" s="344"/>
      <c r="E5" s="344"/>
      <c r="F5" s="344"/>
      <c r="G5" s="41" t="s">
        <v>2</v>
      </c>
      <c r="H5" s="41" t="s">
        <v>3</v>
      </c>
      <c r="I5" s="338"/>
      <c r="J5" s="340"/>
    </row>
    <row r="6" spans="1:10" x14ac:dyDescent="0.2">
      <c r="A6" s="30"/>
      <c r="B6" s="328" t="s">
        <v>232</v>
      </c>
      <c r="C6" s="328"/>
      <c r="D6" s="328"/>
      <c r="E6" s="328"/>
      <c r="F6" s="328"/>
      <c r="G6" s="42"/>
      <c r="H6" s="42"/>
      <c r="I6" s="37"/>
      <c r="J6" s="137"/>
    </row>
    <row r="7" spans="1:10" s="238" customFormat="1" x14ac:dyDescent="0.2">
      <c r="A7" s="242"/>
      <c r="B7" s="245"/>
      <c r="C7" s="245"/>
      <c r="D7" s="245"/>
      <c r="E7" s="245"/>
      <c r="F7" s="245"/>
      <c r="G7" s="249"/>
      <c r="H7" s="249"/>
      <c r="I7" s="247"/>
      <c r="J7" s="253"/>
    </row>
    <row r="8" spans="1:10" x14ac:dyDescent="0.2">
      <c r="A8" s="244"/>
      <c r="B8" s="326" t="s">
        <v>20</v>
      </c>
      <c r="C8" s="326"/>
      <c r="D8" s="326"/>
      <c r="E8" s="326"/>
      <c r="F8" s="326"/>
      <c r="G8" s="250"/>
      <c r="H8" s="250"/>
      <c r="I8" s="248"/>
      <c r="J8" s="254"/>
    </row>
    <row r="9" spans="1:10" s="229" customFormat="1" x14ac:dyDescent="0.2">
      <c r="A9" s="173" t="s">
        <v>234</v>
      </c>
      <c r="B9" s="231" t="s">
        <v>21</v>
      </c>
      <c r="C9" s="32"/>
      <c r="D9" s="32"/>
      <c r="E9" s="32"/>
      <c r="F9" s="32"/>
      <c r="G9" s="43">
        <v>113.31</v>
      </c>
      <c r="H9" s="43">
        <f>G9</f>
        <v>113.31</v>
      </c>
      <c r="I9" s="38"/>
      <c r="J9" s="138"/>
    </row>
    <row r="10" spans="1:10" s="229" customFormat="1" x14ac:dyDescent="0.2">
      <c r="A10" s="230" t="s">
        <v>22</v>
      </c>
      <c r="B10" s="235" t="s">
        <v>264</v>
      </c>
      <c r="C10" s="231"/>
      <c r="D10" s="231"/>
      <c r="E10" s="231"/>
      <c r="F10" s="231"/>
      <c r="G10" s="233">
        <v>7.6</v>
      </c>
      <c r="H10" s="249">
        <f t="shared" ref="H10:H11" si="0">G10</f>
        <v>7.6</v>
      </c>
      <c r="I10" s="232"/>
      <c r="J10" s="234"/>
    </row>
    <row r="11" spans="1:10" s="229" customFormat="1" x14ac:dyDescent="0.2">
      <c r="A11" s="230" t="s">
        <v>23</v>
      </c>
      <c r="B11" s="236" t="s">
        <v>24</v>
      </c>
      <c r="C11" s="231"/>
      <c r="D11" s="231"/>
      <c r="E11" s="231"/>
      <c r="F11" s="231"/>
      <c r="G11" s="233">
        <v>18.59</v>
      </c>
      <c r="H11" s="249">
        <f t="shared" si="0"/>
        <v>18.59</v>
      </c>
      <c r="I11" s="232"/>
      <c r="J11" s="234"/>
    </row>
    <row r="12" spans="1:10" s="229" customFormat="1" x14ac:dyDescent="0.2">
      <c r="A12" s="230" t="s">
        <v>25</v>
      </c>
      <c r="B12" s="237" t="s">
        <v>26</v>
      </c>
      <c r="C12" s="231"/>
      <c r="D12" s="231"/>
      <c r="E12" s="231"/>
      <c r="F12" s="231"/>
      <c r="G12" s="233"/>
      <c r="H12" s="249"/>
      <c r="I12" s="232"/>
      <c r="J12" s="234"/>
    </row>
    <row r="13" spans="1:10" s="229" customFormat="1" x14ac:dyDescent="0.2">
      <c r="A13" s="230"/>
      <c r="B13" s="231"/>
      <c r="C13" s="231"/>
      <c r="D13" s="231"/>
      <c r="E13" s="231"/>
      <c r="F13" s="231"/>
      <c r="G13" s="233"/>
      <c r="H13" s="233"/>
      <c r="I13" s="232"/>
      <c r="J13" s="234"/>
    </row>
    <row r="14" spans="1:10" x14ac:dyDescent="0.2">
      <c r="A14" s="230"/>
      <c r="B14" s="239" t="s">
        <v>19</v>
      </c>
      <c r="C14" s="245"/>
      <c r="D14" s="245"/>
      <c r="E14" s="245"/>
      <c r="F14" s="246"/>
      <c r="G14" s="251"/>
      <c r="H14" s="251">
        <f>SUM(H9:H13)</f>
        <v>139.5</v>
      </c>
      <c r="I14" s="232"/>
      <c r="J14" s="234"/>
    </row>
    <row r="15" spans="1:10" x14ac:dyDescent="0.2">
      <c r="A15" s="173"/>
      <c r="B15" s="173"/>
      <c r="C15" s="32"/>
      <c r="D15" s="32"/>
      <c r="E15" s="32"/>
      <c r="F15" s="32"/>
      <c r="G15" s="43"/>
      <c r="H15" s="43"/>
      <c r="I15" s="38"/>
      <c r="J15" s="138"/>
    </row>
    <row r="16" spans="1:10" x14ac:dyDescent="0.2">
      <c r="A16" s="31"/>
      <c r="B16" s="326" t="s">
        <v>27</v>
      </c>
      <c r="C16" s="326"/>
      <c r="D16" s="326"/>
      <c r="E16" s="326"/>
      <c r="F16" s="326"/>
      <c r="G16" s="44"/>
      <c r="H16" s="44"/>
      <c r="I16" s="39"/>
      <c r="J16" s="139"/>
    </row>
    <row r="17" spans="1:10" x14ac:dyDescent="0.2">
      <c r="A17" s="177" t="s">
        <v>30</v>
      </c>
      <c r="B17" s="245" t="s">
        <v>29</v>
      </c>
      <c r="C17" s="32">
        <v>1</v>
      </c>
      <c r="D17" s="32">
        <v>15</v>
      </c>
      <c r="E17" s="32">
        <v>15</v>
      </c>
      <c r="F17" s="32"/>
      <c r="G17" s="43">
        <v>14.88</v>
      </c>
      <c r="H17" s="43">
        <f t="shared" ref="H17:H19" si="1">G17</f>
        <v>14.88</v>
      </c>
      <c r="I17" s="38"/>
      <c r="J17" s="138"/>
    </row>
    <row r="18" spans="1:10" x14ac:dyDescent="0.2">
      <c r="A18" s="177" t="s">
        <v>32</v>
      </c>
      <c r="B18" s="32" t="s">
        <v>215</v>
      </c>
      <c r="C18" s="32"/>
      <c r="D18" s="32"/>
      <c r="E18" s="32"/>
      <c r="F18" s="32"/>
      <c r="G18" s="43">
        <v>10.67</v>
      </c>
      <c r="H18" s="43">
        <f t="shared" si="1"/>
        <v>10.67</v>
      </c>
      <c r="I18" s="38"/>
      <c r="J18" s="138"/>
    </row>
    <row r="19" spans="1:10" x14ac:dyDescent="0.2">
      <c r="A19" s="173" t="s">
        <v>53</v>
      </c>
      <c r="B19" s="32" t="s">
        <v>211</v>
      </c>
      <c r="C19" s="32"/>
      <c r="D19" s="32"/>
      <c r="E19" s="32"/>
      <c r="F19" s="32"/>
      <c r="G19" s="43">
        <v>82.74</v>
      </c>
      <c r="H19" s="43">
        <f t="shared" si="1"/>
        <v>82.74</v>
      </c>
      <c r="I19" s="38"/>
      <c r="J19" s="138"/>
    </row>
    <row r="20" spans="1:10" x14ac:dyDescent="0.2">
      <c r="A20" s="173"/>
      <c r="B20" s="32" t="s">
        <v>212</v>
      </c>
      <c r="C20" s="32"/>
      <c r="D20" s="32"/>
      <c r="E20" s="32"/>
      <c r="F20" s="32"/>
      <c r="G20" s="43">
        <v>293.97000000000003</v>
      </c>
      <c r="H20" s="43"/>
      <c r="I20" s="38"/>
      <c r="J20" s="138"/>
    </row>
    <row r="21" spans="1:10" x14ac:dyDescent="0.2">
      <c r="A21" s="173"/>
      <c r="B21" s="15" t="s">
        <v>19</v>
      </c>
      <c r="C21" s="32"/>
      <c r="D21" s="32"/>
      <c r="E21" s="32"/>
      <c r="F21" s="34"/>
      <c r="G21" s="45"/>
      <c r="H21" s="45">
        <f>SUM(H17:H20)</f>
        <v>108.28999999999999</v>
      </c>
      <c r="I21" s="38"/>
      <c r="J21" s="138"/>
    </row>
    <row r="22" spans="1:10" ht="13.5" thickBot="1" x14ac:dyDescent="0.25">
      <c r="A22" s="173"/>
      <c r="B22" s="173"/>
      <c r="C22" s="32"/>
      <c r="D22" s="32"/>
      <c r="E22" s="32"/>
      <c r="F22" s="35"/>
      <c r="G22" s="46"/>
      <c r="H22" s="46"/>
      <c r="I22" s="38"/>
      <c r="J22" s="138"/>
    </row>
    <row r="23" spans="1:10" s="125" customFormat="1" ht="13.5" thickBot="1" x14ac:dyDescent="0.25">
      <c r="A23" s="57"/>
      <c r="B23" s="58" t="s">
        <v>40</v>
      </c>
      <c r="C23" s="330"/>
      <c r="D23" s="330"/>
      <c r="E23" s="331"/>
      <c r="F23" s="258"/>
      <c r="G23" s="59"/>
      <c r="H23" s="60">
        <f>H14+H21</f>
        <v>247.79</v>
      </c>
      <c r="I23" s="61"/>
      <c r="J23" s="140"/>
    </row>
    <row r="24" spans="1:10" ht="25.5" customHeight="1" x14ac:dyDescent="0.2">
      <c r="A24" s="126"/>
      <c r="B24" s="127"/>
      <c r="C24" s="176"/>
      <c r="D24" s="128"/>
      <c r="E24" s="128"/>
      <c r="F24" s="176"/>
      <c r="G24" s="133"/>
      <c r="H24" s="129"/>
      <c r="I24" s="130"/>
      <c r="J24" s="141"/>
    </row>
    <row r="25" spans="1:10" ht="13.5" customHeight="1" x14ac:dyDescent="0.2">
      <c r="A25" s="131" t="s">
        <v>232</v>
      </c>
      <c r="B25" s="190" t="s">
        <v>218</v>
      </c>
      <c r="C25" s="132"/>
      <c r="D25" s="186"/>
      <c r="E25" s="186"/>
      <c r="F25" s="187"/>
      <c r="G25" s="160"/>
      <c r="H25" s="62">
        <v>252.84</v>
      </c>
      <c r="I25" s="320"/>
      <c r="J25" s="322"/>
    </row>
    <row r="26" spans="1:10" ht="13.5" thickBot="1" x14ac:dyDescent="0.25">
      <c r="A26" s="324"/>
      <c r="B26" s="325"/>
      <c r="C26" s="325"/>
      <c r="D26" s="325"/>
      <c r="E26" s="325"/>
      <c r="F26" s="188"/>
      <c r="G26" s="159"/>
      <c r="H26" s="189"/>
      <c r="I26" s="321"/>
      <c r="J26" s="323"/>
    </row>
    <row r="27" spans="1:10" ht="13.5" thickBot="1" x14ac:dyDescent="0.25"/>
    <row r="28" spans="1:10" x14ac:dyDescent="0.2">
      <c r="A28" s="126"/>
      <c r="B28" s="127"/>
      <c r="C28" s="176"/>
      <c r="D28" s="128"/>
      <c r="E28" s="128"/>
      <c r="F28" s="176"/>
      <c r="G28" s="133"/>
      <c r="H28" s="129"/>
      <c r="I28" s="130"/>
      <c r="J28" s="141"/>
    </row>
    <row r="29" spans="1:10" x14ac:dyDescent="0.2">
      <c r="A29" s="131"/>
      <c r="B29" s="190" t="s">
        <v>223</v>
      </c>
      <c r="C29" s="132"/>
      <c r="D29" s="186"/>
      <c r="E29" s="186"/>
      <c r="F29" s="187"/>
      <c r="G29" s="160"/>
      <c r="H29" s="62">
        <v>868.22</v>
      </c>
      <c r="I29" s="320"/>
      <c r="J29" s="322"/>
    </row>
    <row r="30" spans="1:10" ht="13.5" thickBot="1" x14ac:dyDescent="0.25">
      <c r="A30" s="324"/>
      <c r="B30" s="325"/>
      <c r="C30" s="325"/>
      <c r="D30" s="325"/>
      <c r="E30" s="325"/>
      <c r="F30" s="188"/>
      <c r="G30" s="159"/>
      <c r="H30" s="189"/>
      <c r="I30" s="321"/>
      <c r="J30" s="323"/>
    </row>
    <row r="65" spans="2:2" x14ac:dyDescent="0.2">
      <c r="B65" s="1">
        <v>4444.7</v>
      </c>
    </row>
    <row r="66" spans="2:2" x14ac:dyDescent="0.2">
      <c r="B66" s="1">
        <v>4096.46</v>
      </c>
    </row>
    <row r="67" spans="2:2" x14ac:dyDescent="0.2">
      <c r="B67" s="1">
        <v>650.96</v>
      </c>
    </row>
    <row r="71" spans="2:2" x14ac:dyDescent="0.2">
      <c r="B71" s="260">
        <v>3749.86</v>
      </c>
    </row>
    <row r="72" spans="2:2" x14ac:dyDescent="0.2">
      <c r="B72" s="1">
        <v>115.02</v>
      </c>
    </row>
    <row r="73" spans="2:2" x14ac:dyDescent="0.2">
      <c r="B73" s="1">
        <v>650.96</v>
      </c>
    </row>
  </sheetData>
  <autoFilter ref="A2:J26"/>
  <mergeCells count="19">
    <mergeCell ref="G4:H4"/>
    <mergeCell ref="I4:I5"/>
    <mergeCell ref="J4:J5"/>
    <mergeCell ref="B6:F6"/>
    <mergeCell ref="A4:A5"/>
    <mergeCell ref="B4:B5"/>
    <mergeCell ref="C4:C5"/>
    <mergeCell ref="D4:D5"/>
    <mergeCell ref="E4:E5"/>
    <mergeCell ref="F4:F5"/>
    <mergeCell ref="B8:F8"/>
    <mergeCell ref="I29:I30"/>
    <mergeCell ref="J29:J30"/>
    <mergeCell ref="A30:E30"/>
    <mergeCell ref="B16:F16"/>
    <mergeCell ref="C23:E23"/>
    <mergeCell ref="I25:I26"/>
    <mergeCell ref="J25:J26"/>
    <mergeCell ref="A26:E2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>
    <oddHeader>&amp;LPhase APD opération Ilot 333 FSH&amp;CTABLEAU DES SURFACES
TOME 1&amp;R&amp;P/&amp;N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L17" sqref="L17"/>
    </sheetView>
  </sheetViews>
  <sheetFormatPr baseColWidth="10" defaultColWidth="11.42578125" defaultRowHeight="12.75" x14ac:dyDescent="0.25"/>
  <cols>
    <col min="1" max="1" width="18.5703125" style="93" customWidth="1"/>
    <col min="2" max="2" width="11.42578125" style="93"/>
    <col min="3" max="4" width="12" style="93" customWidth="1"/>
    <col min="5" max="5" width="31.5703125" style="93" customWidth="1"/>
    <col min="6" max="6" width="32.28515625" style="93" customWidth="1"/>
    <col min="7" max="16384" width="11.42578125" style="93"/>
  </cols>
  <sheetData>
    <row r="2" spans="1:6" ht="18" x14ac:dyDescent="0.25">
      <c r="A2" s="92" t="s">
        <v>141</v>
      </c>
    </row>
    <row r="4" spans="1:6" s="95" customFormat="1" ht="38.25" x14ac:dyDescent="0.25">
      <c r="A4" s="107" t="s">
        <v>142</v>
      </c>
      <c r="B4" s="94" t="s">
        <v>143</v>
      </c>
      <c r="C4" s="94" t="s">
        <v>204</v>
      </c>
      <c r="D4" s="119" t="s">
        <v>203</v>
      </c>
      <c r="E4" s="94" t="s">
        <v>144</v>
      </c>
      <c r="F4" s="94" t="s">
        <v>145</v>
      </c>
    </row>
    <row r="5" spans="1:6" ht="26.25" thickBot="1" x14ac:dyDescent="0.3">
      <c r="A5" s="98" t="s">
        <v>146</v>
      </c>
      <c r="B5" s="99">
        <v>1</v>
      </c>
      <c r="C5" s="99" t="s">
        <v>147</v>
      </c>
      <c r="D5" s="116"/>
      <c r="E5" s="100" t="s">
        <v>148</v>
      </c>
      <c r="F5" s="101" t="s">
        <v>149</v>
      </c>
    </row>
    <row r="6" spans="1:6" ht="26.25" thickBot="1" x14ac:dyDescent="0.3">
      <c r="A6" s="102" t="s">
        <v>150</v>
      </c>
      <c r="B6" s="103">
        <v>1</v>
      </c>
      <c r="C6" s="103" t="s">
        <v>151</v>
      </c>
      <c r="D6" s="117"/>
      <c r="E6" s="104" t="s">
        <v>152</v>
      </c>
      <c r="F6" s="105" t="s">
        <v>153</v>
      </c>
    </row>
    <row r="7" spans="1:6" ht="26.25" thickBot="1" x14ac:dyDescent="0.3">
      <c r="A7" s="106" t="s">
        <v>154</v>
      </c>
      <c r="B7" s="347">
        <v>1</v>
      </c>
      <c r="C7" s="347" t="s">
        <v>156</v>
      </c>
      <c r="D7" s="350"/>
      <c r="E7" s="348" t="s">
        <v>157</v>
      </c>
      <c r="F7" s="349" t="s">
        <v>153</v>
      </c>
    </row>
    <row r="8" spans="1:6" ht="18" customHeight="1" thickBot="1" x14ac:dyDescent="0.3">
      <c r="A8" s="102" t="s">
        <v>155</v>
      </c>
      <c r="B8" s="347"/>
      <c r="C8" s="347"/>
      <c r="D8" s="351"/>
      <c r="E8" s="348"/>
      <c r="F8" s="349"/>
    </row>
    <row r="9" spans="1:6" s="97" customFormat="1" ht="16.5" x14ac:dyDescent="0.25">
      <c r="A9" s="108" t="s">
        <v>4</v>
      </c>
      <c r="B9" s="109">
        <f>SUM(B5:B8)</f>
        <v>3</v>
      </c>
      <c r="C9" s="110" t="s">
        <v>158</v>
      </c>
      <c r="D9" s="110"/>
      <c r="E9" s="96"/>
      <c r="F9" s="96"/>
    </row>
    <row r="11" spans="1:6" ht="38.25" x14ac:dyDescent="0.25">
      <c r="A11" s="107" t="s">
        <v>159</v>
      </c>
      <c r="B11" s="94" t="s">
        <v>143</v>
      </c>
      <c r="C11" s="94" t="s">
        <v>204</v>
      </c>
      <c r="D11" s="119" t="s">
        <v>203</v>
      </c>
      <c r="E11" s="94" t="s">
        <v>144</v>
      </c>
      <c r="F11" s="94" t="s">
        <v>145</v>
      </c>
    </row>
    <row r="12" spans="1:6" ht="39" thickBot="1" x14ac:dyDescent="0.3">
      <c r="A12" s="98" t="s">
        <v>160</v>
      </c>
      <c r="B12" s="99">
        <v>1</v>
      </c>
      <c r="C12" s="99" t="s">
        <v>163</v>
      </c>
      <c r="D12" s="116"/>
      <c r="E12" s="100" t="s">
        <v>164</v>
      </c>
      <c r="F12" s="101" t="s">
        <v>165</v>
      </c>
    </row>
    <row r="13" spans="1:6" ht="39" thickBot="1" x14ac:dyDescent="0.3">
      <c r="A13" s="102" t="s">
        <v>161</v>
      </c>
      <c r="B13" s="103">
        <v>2</v>
      </c>
      <c r="C13" s="103" t="s">
        <v>162</v>
      </c>
      <c r="D13" s="117"/>
      <c r="E13" s="111" t="s">
        <v>166</v>
      </c>
      <c r="F13" s="105" t="s">
        <v>165</v>
      </c>
    </row>
    <row r="14" spans="1:6" ht="16.5" x14ac:dyDescent="0.25">
      <c r="A14" s="108" t="s">
        <v>4</v>
      </c>
      <c r="B14" s="109">
        <f>SUM(B12:B13)</f>
        <v>3</v>
      </c>
      <c r="C14" s="110" t="s">
        <v>167</v>
      </c>
      <c r="D14" s="110"/>
      <c r="E14" s="96"/>
      <c r="F14" s="96"/>
    </row>
    <row r="16" spans="1:6" ht="38.25" x14ac:dyDescent="0.25">
      <c r="A16" s="107" t="s">
        <v>168</v>
      </c>
      <c r="B16" s="94" t="s">
        <v>143</v>
      </c>
      <c r="C16" s="94" t="s">
        <v>204</v>
      </c>
      <c r="D16" s="119" t="s">
        <v>203</v>
      </c>
      <c r="E16" s="94" t="s">
        <v>144</v>
      </c>
      <c r="F16" s="94" t="s">
        <v>145</v>
      </c>
    </row>
    <row r="17" spans="1:6" ht="13.5" thickBot="1" x14ac:dyDescent="0.3">
      <c r="A17" s="98" t="s">
        <v>169</v>
      </c>
      <c r="B17" s="99" t="s">
        <v>171</v>
      </c>
      <c r="C17" s="99" t="s">
        <v>173</v>
      </c>
      <c r="D17" s="116"/>
      <c r="E17" s="100" t="s">
        <v>175</v>
      </c>
      <c r="F17" s="101" t="s">
        <v>176</v>
      </c>
    </row>
    <row r="18" spans="1:6" ht="13.5" thickBot="1" x14ac:dyDescent="0.3">
      <c r="A18" s="102" t="s">
        <v>170</v>
      </c>
      <c r="B18" s="103">
        <v>1</v>
      </c>
      <c r="C18" s="103" t="s">
        <v>173</v>
      </c>
      <c r="D18" s="117"/>
      <c r="E18" s="111" t="s">
        <v>177</v>
      </c>
      <c r="F18" s="105" t="s">
        <v>176</v>
      </c>
    </row>
    <row r="19" spans="1:6" ht="16.5" x14ac:dyDescent="0.25">
      <c r="A19" s="108" t="s">
        <v>4</v>
      </c>
      <c r="B19" s="109" t="s">
        <v>172</v>
      </c>
      <c r="C19" s="110" t="s">
        <v>174</v>
      </c>
      <c r="D19" s="110"/>
      <c r="E19" s="96"/>
      <c r="F19" s="96"/>
    </row>
    <row r="21" spans="1:6" ht="38.25" x14ac:dyDescent="0.25">
      <c r="A21" s="107" t="s">
        <v>178</v>
      </c>
      <c r="B21" s="94" t="s">
        <v>143</v>
      </c>
      <c r="C21" s="94" t="s">
        <v>204</v>
      </c>
      <c r="D21" s="119" t="s">
        <v>203</v>
      </c>
      <c r="E21" s="94" t="s">
        <v>144</v>
      </c>
      <c r="F21" s="94" t="s">
        <v>145</v>
      </c>
    </row>
    <row r="22" spans="1:6" ht="13.5" thickBot="1" x14ac:dyDescent="0.3">
      <c r="A22" s="98" t="s">
        <v>179</v>
      </c>
      <c r="B22" s="99" t="s">
        <v>171</v>
      </c>
      <c r="C22" s="99" t="s">
        <v>151</v>
      </c>
      <c r="D22" s="116"/>
      <c r="E22" s="112" t="s">
        <v>180</v>
      </c>
      <c r="F22" s="101" t="s">
        <v>181</v>
      </c>
    </row>
    <row r="23" spans="1:6" ht="13.5" thickBot="1" x14ac:dyDescent="0.3">
      <c r="A23" s="102" t="s">
        <v>182</v>
      </c>
      <c r="B23" s="103">
        <v>1</v>
      </c>
      <c r="C23" s="103" t="s">
        <v>151</v>
      </c>
      <c r="D23" s="117"/>
      <c r="E23" s="111"/>
      <c r="F23" s="105"/>
    </row>
    <row r="24" spans="1:6" ht="26.25" thickBot="1" x14ac:dyDescent="0.3">
      <c r="A24" s="98" t="s">
        <v>183</v>
      </c>
      <c r="B24" s="99">
        <v>1</v>
      </c>
      <c r="C24" s="99"/>
      <c r="D24" s="116"/>
      <c r="E24" s="112" t="s">
        <v>184</v>
      </c>
      <c r="F24" s="101" t="s">
        <v>185</v>
      </c>
    </row>
    <row r="25" spans="1:6" ht="16.5" x14ac:dyDescent="0.25">
      <c r="A25" s="108" t="s">
        <v>4</v>
      </c>
      <c r="B25" s="109" t="s">
        <v>186</v>
      </c>
      <c r="C25" s="110" t="s">
        <v>187</v>
      </c>
      <c r="D25" s="118"/>
      <c r="E25" s="96"/>
      <c r="F25" s="96"/>
    </row>
    <row r="27" spans="1:6" ht="38.25" x14ac:dyDescent="0.25">
      <c r="A27" s="107" t="s">
        <v>188</v>
      </c>
      <c r="B27" s="94" t="s">
        <v>143</v>
      </c>
      <c r="C27" s="94" t="s">
        <v>204</v>
      </c>
      <c r="D27" s="119" t="s">
        <v>203</v>
      </c>
      <c r="E27" s="94" t="s">
        <v>144</v>
      </c>
      <c r="F27" s="94" t="s">
        <v>145</v>
      </c>
    </row>
    <row r="28" spans="1:6" ht="26.25" thickBot="1" x14ac:dyDescent="0.3">
      <c r="A28" s="98" t="s">
        <v>189</v>
      </c>
      <c r="B28" s="99">
        <v>1</v>
      </c>
      <c r="C28" s="99" t="s">
        <v>190</v>
      </c>
      <c r="D28" s="116"/>
      <c r="E28" s="112" t="s">
        <v>191</v>
      </c>
      <c r="F28" s="101" t="s">
        <v>192</v>
      </c>
    </row>
    <row r="29" spans="1:6" ht="39" thickBot="1" x14ac:dyDescent="0.3">
      <c r="A29" s="102" t="s">
        <v>193</v>
      </c>
      <c r="B29" s="103">
        <v>1</v>
      </c>
      <c r="C29" s="103" t="s">
        <v>194</v>
      </c>
      <c r="D29" s="117"/>
      <c r="E29" s="111" t="s">
        <v>195</v>
      </c>
      <c r="F29" s="105" t="s">
        <v>196</v>
      </c>
    </row>
    <row r="30" spans="1:6" ht="26.25" thickBot="1" x14ac:dyDescent="0.3">
      <c r="A30" s="98" t="s">
        <v>197</v>
      </c>
      <c r="B30" s="99">
        <v>1</v>
      </c>
      <c r="C30" s="99" t="s">
        <v>198</v>
      </c>
      <c r="D30" s="116"/>
      <c r="E30" s="112" t="s">
        <v>199</v>
      </c>
      <c r="F30" s="101" t="s">
        <v>196</v>
      </c>
    </row>
    <row r="31" spans="1:6" ht="13.5" thickBot="1" x14ac:dyDescent="0.3">
      <c r="A31" s="102" t="s">
        <v>200</v>
      </c>
      <c r="B31" s="103">
        <v>1</v>
      </c>
      <c r="C31" s="103" t="s">
        <v>163</v>
      </c>
      <c r="D31" s="117"/>
      <c r="E31" s="111"/>
      <c r="F31" s="105" t="s">
        <v>196</v>
      </c>
    </row>
    <row r="32" spans="1:6" ht="16.5" x14ac:dyDescent="0.25">
      <c r="A32" s="108" t="s">
        <v>4</v>
      </c>
      <c r="B32" s="109">
        <v>4</v>
      </c>
      <c r="C32" s="110" t="s">
        <v>201</v>
      </c>
      <c r="D32" s="118"/>
      <c r="E32" s="96"/>
      <c r="F32" s="96"/>
    </row>
    <row r="34" spans="1:4" ht="13.5" thickBot="1" x14ac:dyDescent="0.3"/>
    <row r="35" spans="1:4" ht="21" thickBot="1" x14ac:dyDescent="0.3">
      <c r="A35" s="113" t="s">
        <v>202</v>
      </c>
      <c r="B35" s="114"/>
      <c r="C35" s="114"/>
      <c r="D35" s="115"/>
    </row>
  </sheetData>
  <mergeCells count="5">
    <mergeCell ref="B7:B8"/>
    <mergeCell ref="C7:C8"/>
    <mergeCell ref="E7:E8"/>
    <mergeCell ref="F7:F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RECAP</vt:lpstr>
      <vt:lpstr>Niveau RDC</vt:lpstr>
      <vt:lpstr>Niveau R+1</vt:lpstr>
      <vt:lpstr>Niveau R+2</vt:lpstr>
      <vt:lpstr>Niveau R+3</vt:lpstr>
      <vt:lpstr>Niveau R+4</vt:lpstr>
      <vt:lpstr>Commerces-Services</vt:lpstr>
      <vt:lpstr>'Niveau R+1'!Zone_d_impression</vt:lpstr>
      <vt:lpstr>'Niveau R+2'!Zone_d_impression</vt:lpstr>
      <vt:lpstr>'Niveau R+3'!Zone_d_impression</vt:lpstr>
      <vt:lpstr>'Niveau R+4'!Zone_d_impression</vt:lpstr>
      <vt:lpstr>'Niveau RDC'!Zone_d_impression</vt:lpstr>
      <vt:lpstr>RECAP!Zone_d_impression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2021-09-26T22:01:54Z</dcterms:modified>
</cp:coreProperties>
</file>