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Technique\PRIVE\04 - Patrimoine\4-PPI\2023\Lot 10-PEINTURE\Consultation MOE\DC Moe\"/>
    </mc:Choice>
  </mc:AlternateContent>
  <xr:revisionPtr revIDLastSave="0" documentId="13_ncr:1_{5771CE48-DC26-458F-9417-1A28E25CA008}" xr6:coauthVersionLast="36" xr6:coauthVersionMax="36" xr10:uidLastSave="{00000000-0000-0000-0000-000000000000}"/>
  <bookViews>
    <workbookView xWindow="0" yWindow="0" windowWidth="28800" windowHeight="11325" tabRatio="418" xr2:uid="{00000000-000D-0000-FFFF-FFFF00000000}"/>
  </bookViews>
  <sheets>
    <sheet name="FCH" sheetId="5" r:id="rId1"/>
    <sheet name="FSH" sheetId="1" r:id="rId2"/>
  </sheets>
  <definedNames>
    <definedName name="_xlnm.Print_Area" localSheetId="0">FCH!$A$1:$P$23</definedName>
    <definedName name="_xlnm.Print_Area" localSheetId="1">FSH!$A$1:$R$68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5" l="1"/>
  <c r="L21" i="5"/>
  <c r="N21" i="5"/>
  <c r="P21" i="5"/>
  <c r="J22" i="5"/>
  <c r="L22" i="5"/>
  <c r="L23" i="5" s="1"/>
  <c r="N22" i="5"/>
  <c r="N23" i="5" s="1"/>
  <c r="P22" i="5"/>
  <c r="J23" i="5"/>
  <c r="P23" i="5"/>
  <c r="H23" i="5"/>
  <c r="H22" i="5"/>
  <c r="E21" i="5"/>
  <c r="H21" i="5"/>
  <c r="E22" i="5"/>
  <c r="E23" i="5" s="1"/>
  <c r="P20" i="1" l="1"/>
  <c r="N20" i="1"/>
  <c r="L20" i="1"/>
  <c r="J20" i="1"/>
  <c r="H20" i="1"/>
  <c r="G27" i="1" l="1"/>
  <c r="G64" i="1"/>
  <c r="H59" i="1"/>
  <c r="E59" i="1" s="1"/>
  <c r="H58" i="1"/>
  <c r="E58" i="1" s="1"/>
  <c r="H57" i="1"/>
  <c r="E57" i="1" s="1"/>
  <c r="H55" i="1"/>
  <c r="E55" i="1" s="1"/>
  <c r="P22" i="1"/>
  <c r="P21" i="1"/>
  <c r="P19" i="1"/>
  <c r="P18" i="1"/>
  <c r="P17" i="1"/>
  <c r="P15" i="1"/>
  <c r="P14" i="1"/>
  <c r="P13" i="1"/>
  <c r="N22" i="1"/>
  <c r="N21" i="1"/>
  <c r="N19" i="1"/>
  <c r="N18" i="1"/>
  <c r="N17" i="1"/>
  <c r="N15" i="1"/>
  <c r="N14" i="1"/>
  <c r="N13" i="1"/>
  <c r="L22" i="1"/>
  <c r="L21" i="1"/>
  <c r="L19" i="1"/>
  <c r="L18" i="1"/>
  <c r="L17" i="1"/>
  <c r="L15" i="1"/>
  <c r="L14" i="1"/>
  <c r="L13" i="1"/>
  <c r="D12" i="1"/>
  <c r="H64" i="1"/>
  <c r="H62" i="1" s="1"/>
  <c r="H51" i="1"/>
  <c r="E51" i="1" s="1"/>
  <c r="H50" i="1"/>
  <c r="E50" i="1" s="1"/>
  <c r="H49" i="1"/>
  <c r="E49" i="1" s="1"/>
  <c r="H47" i="1"/>
  <c r="R43" i="1"/>
  <c r="E43" i="1" s="1"/>
  <c r="R42" i="1"/>
  <c r="E42" i="1" s="1"/>
  <c r="R41" i="1"/>
  <c r="E41" i="1" s="1"/>
  <c r="R40" i="1"/>
  <c r="R38" i="1"/>
  <c r="R37" i="1"/>
  <c r="Q39" i="1"/>
  <c r="H33" i="1"/>
  <c r="H32" i="1"/>
  <c r="H31" i="1"/>
  <c r="H30" i="1"/>
  <c r="Q44" i="1"/>
  <c r="G48" i="1"/>
  <c r="G52" i="1"/>
  <c r="G34" i="1"/>
  <c r="E63" i="1"/>
  <c r="E64" i="1" s="1"/>
  <c r="E62" i="1" s="1"/>
  <c r="D62" i="1" s="1"/>
  <c r="G60" i="1"/>
  <c r="G56" i="1"/>
  <c r="R39" i="1" l="1"/>
  <c r="R66" i="1" s="1"/>
  <c r="E37" i="1"/>
  <c r="E38" i="1"/>
  <c r="E47" i="1"/>
  <c r="R44" i="1"/>
  <c r="R67" i="1" s="1"/>
  <c r="E40" i="1"/>
  <c r="E52" i="1"/>
  <c r="H52" i="1"/>
  <c r="H48" i="1"/>
  <c r="H56" i="1"/>
  <c r="E60" i="1"/>
  <c r="H60" i="1"/>
  <c r="H27" i="1"/>
  <c r="H25" i="1" s="1"/>
  <c r="G25" i="1" s="1"/>
  <c r="E26" i="1"/>
  <c r="P23" i="1"/>
  <c r="P67" i="1" s="1"/>
  <c r="N23" i="1"/>
  <c r="N67" i="1" s="1"/>
  <c r="L23" i="1"/>
  <c r="L67" i="1" s="1"/>
  <c r="P16" i="1"/>
  <c r="P66" i="1" s="1"/>
  <c r="N16" i="1"/>
  <c r="N66" i="1" s="1"/>
  <c r="L16" i="1"/>
  <c r="L66" i="1" s="1"/>
  <c r="J22" i="1"/>
  <c r="J21" i="1"/>
  <c r="J19" i="1"/>
  <c r="J18" i="1"/>
  <c r="J17" i="1"/>
  <c r="J15" i="1"/>
  <c r="J14" i="1"/>
  <c r="J13" i="1"/>
  <c r="O23" i="1"/>
  <c r="M23" i="1"/>
  <c r="K23" i="1"/>
  <c r="I23" i="1"/>
  <c r="O16" i="1"/>
  <c r="M16" i="1"/>
  <c r="K16" i="1"/>
  <c r="I16" i="1"/>
  <c r="G23" i="1"/>
  <c r="G16" i="1"/>
  <c r="H19" i="1"/>
  <c r="H22" i="1"/>
  <c r="H18" i="1"/>
  <c r="H17" i="1"/>
  <c r="H21" i="1"/>
  <c r="H15" i="1"/>
  <c r="H14" i="1"/>
  <c r="H13" i="1"/>
  <c r="L68" i="1" l="1"/>
  <c r="K68" i="1" s="1"/>
  <c r="P68" i="1"/>
  <c r="O68" i="1" s="1"/>
  <c r="N68" i="1"/>
  <c r="M68" i="1" s="1"/>
  <c r="R68" i="1"/>
  <c r="Q68" i="1" s="1"/>
  <c r="H54" i="1"/>
  <c r="H46" i="1"/>
  <c r="R36" i="1"/>
  <c r="E14" i="1"/>
  <c r="E15" i="1"/>
  <c r="E17" i="1"/>
  <c r="E13" i="1"/>
  <c r="E18" i="1"/>
  <c r="N12" i="1"/>
  <c r="P12" i="1"/>
  <c r="L12" i="1"/>
  <c r="E44" i="1"/>
  <c r="E48" i="1"/>
  <c r="E39" i="1"/>
  <c r="E56" i="1"/>
  <c r="E19" i="1"/>
  <c r="E21" i="1"/>
  <c r="E22" i="1"/>
  <c r="H16" i="1"/>
  <c r="H66" i="1" s="1"/>
  <c r="J23" i="1"/>
  <c r="J67" i="1" s="1"/>
  <c r="J16" i="1"/>
  <c r="J66" i="1" s="1"/>
  <c r="H23" i="1"/>
  <c r="E27" i="1"/>
  <c r="J68" i="1" l="1"/>
  <c r="I68" i="1" s="1"/>
  <c r="E54" i="1"/>
  <c r="D56" i="1"/>
  <c r="E46" i="1"/>
  <c r="D46" i="1" s="1"/>
  <c r="E16" i="1"/>
  <c r="E66" i="1" s="1"/>
  <c r="E36" i="1"/>
  <c r="E25" i="1"/>
  <c r="D25" i="1" s="1"/>
  <c r="J12" i="1"/>
  <c r="H12" i="1"/>
  <c r="E33" i="1"/>
  <c r="E32" i="1"/>
  <c r="E23" i="1"/>
  <c r="D39" i="1" l="1"/>
  <c r="D36" i="1"/>
  <c r="D44" i="1"/>
  <c r="D52" i="1"/>
  <c r="D60" i="1"/>
  <c r="D54" i="1"/>
  <c r="D48" i="1"/>
  <c r="E12" i="1"/>
  <c r="D16" i="1" s="1"/>
  <c r="E30" i="1"/>
  <c r="H34" i="1"/>
  <c r="H67" i="1" s="1"/>
  <c r="E31" i="1"/>
  <c r="D23" i="1" l="1"/>
  <c r="H68" i="1"/>
  <c r="G68" i="1" s="1"/>
  <c r="H29" i="1"/>
  <c r="E34" i="1"/>
  <c r="E67" i="1" l="1"/>
  <c r="E68" i="1" s="1"/>
  <c r="D68" i="1" s="1"/>
  <c r="E29" i="1"/>
  <c r="D29" i="1"/>
  <c r="D34" i="1"/>
</calcChain>
</file>

<file path=xl/sharedStrings.xml><?xml version="1.0" encoding="utf-8"?>
<sst xmlns="http://schemas.openxmlformats.org/spreadsheetml/2006/main" count="131" uniqueCount="80">
  <si>
    <t>Taux</t>
  </si>
  <si>
    <t>Montant HT</t>
  </si>
  <si>
    <t>COTRAITANT n°1</t>
  </si>
  <si>
    <t>COTRAITANT n°2</t>
  </si>
  <si>
    <t>COTRAITANT n°3</t>
  </si>
  <si>
    <t>COTRAITANT n°4</t>
  </si>
  <si>
    <t>COTRAITANT n°5</t>
  </si>
  <si>
    <t>COTRAITANT n°6</t>
  </si>
  <si>
    <t>ESQ</t>
  </si>
  <si>
    <t>APS</t>
  </si>
  <si>
    <t>APD - PC/PL</t>
  </si>
  <si>
    <t>PRO</t>
  </si>
  <si>
    <t>AMT 1 &amp; 2</t>
  </si>
  <si>
    <t>SOUS-TOTAL TRANCHE FERME</t>
  </si>
  <si>
    <t>SOUS-TOTAL TRANCHE CONDITIONNELLE</t>
  </si>
  <si>
    <t>PA (minimum 10% du montant total)</t>
  </si>
  <si>
    <t>Architecte (mandataire)</t>
  </si>
  <si>
    <t>BET Structures</t>
  </si>
  <si>
    <t>BET Electricité</t>
  </si>
  <si>
    <t>BET Fluides</t>
  </si>
  <si>
    <t>BET VRD</t>
  </si>
  <si>
    <t>BET Sécurité Incendie</t>
  </si>
  <si>
    <t>Estimation financière des travaux</t>
  </si>
  <si>
    <t>Opération Nom - Construction / rénovation / réhabilitation de XX logements locatifs / commerces - Quartier Commune</t>
  </si>
  <si>
    <t>DIAG</t>
  </si>
  <si>
    <t>OPC (PRO)</t>
  </si>
  <si>
    <t>SSI (PRO)</t>
  </si>
  <si>
    <t>OPC (CGT-RDT)</t>
  </si>
  <si>
    <t>SSI (APS)</t>
  </si>
  <si>
    <t>SSI (APD)</t>
  </si>
  <si>
    <t>SSI (CGT-RDT)</t>
  </si>
  <si>
    <t>OPC (DOE)</t>
  </si>
  <si>
    <t>OPC (CONF)</t>
  </si>
  <si>
    <t>SSI (DOE)</t>
  </si>
  <si>
    <t>SSI (CONF)</t>
  </si>
  <si>
    <t>SIGNA (APD)</t>
  </si>
  <si>
    <t>MOB (APD)</t>
  </si>
  <si>
    <t>SIGNA (PRO)</t>
  </si>
  <si>
    <t>MOB (PRO)</t>
  </si>
  <si>
    <t>SIGNA (CGT-RDT)</t>
  </si>
  <si>
    <t>MOB (CGT-RDT)</t>
  </si>
  <si>
    <t>SIGNA (DOE)</t>
  </si>
  <si>
    <t>MOB (DOE)</t>
  </si>
  <si>
    <t>COM (DOE)</t>
  </si>
  <si>
    <t>1. Etudes (maximum 50% de la mission)</t>
  </si>
  <si>
    <t>2. Travaux (minimum 50% de la mission)</t>
  </si>
  <si>
    <t>1. Etudes</t>
  </si>
  <si>
    <t>2. Travaux</t>
  </si>
  <si>
    <t>1. Etude</t>
  </si>
  <si>
    <t>2.Travaux</t>
  </si>
  <si>
    <t>Total Groupement</t>
  </si>
  <si>
    <t>FORFAIT MISSION COMPLEMENTAIRE SIGNALETIQUE</t>
  </si>
  <si>
    <t>FORFAIT MISSION COMPLEMENTAIRE MOBILIER</t>
  </si>
  <si>
    <t>FORFAIT MISSION COMPLEMENTAIRE COMMERCES</t>
  </si>
  <si>
    <t>TOTAL GENERAL</t>
  </si>
  <si>
    <t>FORFAIT / MISSION</t>
  </si>
  <si>
    <t>AOR - DOE - CONF</t>
  </si>
  <si>
    <t>FORFAIT MISSION COMPLEMENTAIRE SSI</t>
  </si>
  <si>
    <t>FORFAIT MISSION COMPLEMENTAIRE OPC</t>
  </si>
  <si>
    <t>FORFAIT MISSION COMPLEMENTAIRE DIAGNOSTIC</t>
  </si>
  <si>
    <r>
      <t xml:space="preserve">FORFAIT </t>
    </r>
    <r>
      <rPr>
        <b/>
        <sz val="9"/>
        <color theme="5"/>
        <rFont val="Calibri"/>
        <family val="2"/>
        <scheme val="minor"/>
      </rPr>
      <t>MISSION DE BASE</t>
    </r>
  </si>
  <si>
    <t>VISA</t>
  </si>
  <si>
    <t>DET</t>
  </si>
  <si>
    <t xml:space="preserve">Marché de maîtrise d'œuvre - Pièce n°3 Décomposition de la Rémunération </t>
  </si>
  <si>
    <t>AOR ( DOE - CONF)</t>
  </si>
  <si>
    <t>AOR (PA minimum 10% du montant total)</t>
  </si>
  <si>
    <t>Marché de maîtrise d'œuvre - Pièce n°3 Décomposition de la Rémunération</t>
  </si>
  <si>
    <t>Ravalement de façade de 5 résidences du parc de logements du Fonds Calédonien de l'Habitat</t>
  </si>
  <si>
    <t>RESIDENCE</t>
  </si>
  <si>
    <t>Terrasses du Lagon</t>
  </si>
  <si>
    <t>Kaméré 8</t>
  </si>
  <si>
    <t>Mozart</t>
  </si>
  <si>
    <t>Rossi</t>
  </si>
  <si>
    <t>Timanu</t>
  </si>
  <si>
    <t>Estimation financière des travaux (F CFP HT)</t>
  </si>
  <si>
    <t>TOTAL</t>
  </si>
  <si>
    <t>TOTAL GENERAL (HT)</t>
  </si>
  <si>
    <t>TGC</t>
  </si>
  <si>
    <t>TOTAL GENERAL (TTC)</t>
  </si>
  <si>
    <t>2. Travaux
 (minimum 50% de la 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</si>
</sst>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i/>
      <sz val="18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7"/>
      <color theme="5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i/>
      <sz val="14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9" fontId="8" fillId="0" borderId="7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10" fontId="8" fillId="0" borderId="7" xfId="0" applyNumberFormat="1" applyFont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9" fontId="8" fillId="0" borderId="7" xfId="0" applyNumberFormat="1" applyFont="1" applyFill="1" applyBorder="1" applyAlignment="1">
      <alignment vertical="center"/>
    </xf>
    <xf numFmtId="0" fontId="16" fillId="0" borderId="0" xfId="0" applyFont="1" applyAlignment="1">
      <alignment vertical="center" textRotation="90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9" fontId="6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4" fontId="17" fillId="0" borderId="7" xfId="0" applyNumberFormat="1" applyFont="1" applyBorder="1" applyAlignment="1">
      <alignment vertical="center"/>
    </xf>
    <xf numFmtId="9" fontId="18" fillId="0" borderId="0" xfId="0" applyNumberFormat="1" applyFont="1"/>
    <xf numFmtId="9" fontId="17" fillId="0" borderId="7" xfId="0" applyNumberFormat="1" applyFont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18" fillId="0" borderId="0" xfId="0" applyFont="1"/>
    <xf numFmtId="164" fontId="19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9" fontId="1" fillId="0" borderId="0" xfId="0" applyNumberFormat="1" applyFont="1" applyBorder="1"/>
    <xf numFmtId="10" fontId="8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4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right" vertical="center"/>
    </xf>
    <xf numFmtId="10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/>
    <xf numFmtId="9" fontId="6" fillId="0" borderId="0" xfId="0" applyNumberFormat="1" applyFont="1" applyFill="1" applyBorder="1" applyAlignment="1">
      <alignment vertical="center"/>
    </xf>
    <xf numFmtId="10" fontId="6" fillId="0" borderId="7" xfId="0" applyNumberFormat="1" applyFont="1" applyBorder="1" applyAlignment="1">
      <alignment vertical="center"/>
    </xf>
    <xf numFmtId="9" fontId="1" fillId="0" borderId="0" xfId="0" applyNumberFormat="1" applyFont="1" applyFill="1" applyBorder="1"/>
    <xf numFmtId="10" fontId="8" fillId="0" borderId="0" xfId="0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9" fontId="17" fillId="0" borderId="7" xfId="0" applyNumberFormat="1" applyFont="1" applyFill="1" applyBorder="1" applyAlignment="1">
      <alignment vertical="center"/>
    </xf>
    <xf numFmtId="164" fontId="20" fillId="0" borderId="7" xfId="0" applyNumberFormat="1" applyFont="1" applyBorder="1" applyAlignment="1">
      <alignment vertical="center"/>
    </xf>
    <xf numFmtId="164" fontId="6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22" fillId="0" borderId="0" xfId="0" applyFont="1"/>
    <xf numFmtId="0" fontId="23" fillId="0" borderId="0" xfId="0" applyFont="1" applyAlignment="1">
      <alignment horizontal="center" vertical="center" textRotation="90" wrapText="1"/>
    </xf>
    <xf numFmtId="0" fontId="23" fillId="0" borderId="0" xfId="0" applyFont="1" applyAlignment="1">
      <alignment vertical="center" textRotation="90" wrapText="1"/>
    </xf>
    <xf numFmtId="0" fontId="23" fillId="0" borderId="0" xfId="0" applyFont="1" applyBorder="1" applyAlignment="1">
      <alignment vertical="center" textRotation="90" wrapText="1"/>
    </xf>
    <xf numFmtId="9" fontId="23" fillId="0" borderId="0" xfId="0" applyNumberFormat="1" applyFont="1" applyBorder="1" applyAlignment="1">
      <alignment vertical="center" textRotation="90" wrapText="1"/>
    </xf>
    <xf numFmtId="0" fontId="23" fillId="0" borderId="0" xfId="0" applyFont="1" applyFill="1" applyBorder="1" applyAlignment="1">
      <alignment vertical="center" textRotation="90" wrapText="1"/>
    </xf>
    <xf numFmtId="9" fontId="23" fillId="0" borderId="0" xfId="0" applyNumberFormat="1" applyFont="1" applyFill="1" applyBorder="1" applyAlignment="1">
      <alignment vertical="center" textRotation="90" wrapText="1"/>
    </xf>
    <xf numFmtId="9" fontId="8" fillId="0" borderId="0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Fill="1" applyBorder="1"/>
    <xf numFmtId="10" fontId="8" fillId="0" borderId="7" xfId="0" applyNumberFormat="1" applyFont="1" applyBorder="1" applyAlignment="1">
      <alignment horizontal="right" vertical="center"/>
    </xf>
    <xf numFmtId="9" fontId="17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24" fillId="0" borderId="0" xfId="0" applyFont="1" applyAlignment="1">
      <alignment vertical="center" textRotation="90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8" fillId="0" borderId="7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0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0" fontId="19" fillId="0" borderId="3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vertical="center"/>
    </xf>
    <xf numFmtId="10" fontId="17" fillId="0" borderId="3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10" fontId="17" fillId="0" borderId="5" xfId="0" applyNumberFormat="1" applyFont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10" fontId="4" fillId="0" borderId="3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164" fontId="17" fillId="0" borderId="2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0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9" fontId="17" fillId="0" borderId="11" xfId="0" applyNumberFormat="1" applyFont="1" applyFill="1" applyBorder="1" applyAlignment="1">
      <alignment vertical="center"/>
    </xf>
    <xf numFmtId="164" fontId="17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vertical="center"/>
    </xf>
    <xf numFmtId="164" fontId="17" fillId="0" borderId="13" xfId="0" applyNumberFormat="1" applyFont="1" applyFill="1" applyBorder="1" applyAlignment="1">
      <alignment vertical="center"/>
    </xf>
    <xf numFmtId="164" fontId="17" fillId="0" borderId="14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9" fontId="8" fillId="0" borderId="15" xfId="0" applyNumberFormat="1" applyFont="1" applyFill="1" applyBorder="1" applyAlignment="1">
      <alignment vertical="center"/>
    </xf>
    <xf numFmtId="9" fontId="17" fillId="0" borderId="15" xfId="0" applyNumberFormat="1" applyFont="1" applyFill="1" applyBorder="1" applyAlignment="1">
      <alignment vertical="center"/>
    </xf>
    <xf numFmtId="9" fontId="17" fillId="0" borderId="1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19" fillId="0" borderId="5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8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0</xdr:row>
      <xdr:rowOff>57150</xdr:rowOff>
    </xdr:from>
    <xdr:to>
      <xdr:col>17</xdr:col>
      <xdr:colOff>442125</xdr:colOff>
      <xdr:row>6</xdr:row>
      <xdr:rowOff>179749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57150"/>
          <a:ext cx="1728000" cy="1741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19050</xdr:rowOff>
    </xdr:from>
    <xdr:to>
      <xdr:col>17</xdr:col>
      <xdr:colOff>695326</xdr:colOff>
      <xdr:row>4</xdr:row>
      <xdr:rowOff>142875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693" b="21792"/>
        <a:stretch/>
      </xdr:blipFill>
      <xdr:spPr>
        <a:xfrm>
          <a:off x="9972675" y="19050"/>
          <a:ext cx="2219326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showRuler="0" view="pageLayout" zoomScaleNormal="100" workbookViewId="0">
      <selection activeCell="I3" sqref="I3"/>
    </sheetView>
  </sheetViews>
  <sheetFormatPr baseColWidth="10" defaultRowHeight="15" x14ac:dyDescent="0.25"/>
  <cols>
    <col min="1" max="1" width="6.85546875" style="77" customWidth="1"/>
    <col min="2" max="2" width="40.5703125" style="11" customWidth="1"/>
    <col min="3" max="3" width="2.85546875" style="14" customWidth="1"/>
    <col min="4" max="4" width="7.7109375" style="13" customWidth="1"/>
    <col min="5" max="5" width="10.7109375" style="13" customWidth="1"/>
    <col min="6" max="6" width="2.85546875" customWidth="1"/>
    <col min="7" max="7" width="7.7109375" style="11" customWidth="1"/>
    <col min="8" max="8" width="10.7109375" style="11" customWidth="1"/>
    <col min="9" max="9" width="7.710937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7.710937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11.140625" style="14" customWidth="1"/>
  </cols>
  <sheetData>
    <row r="1" spans="1:18" s="5" customFormat="1" ht="23.25" x14ac:dyDescent="0.35">
      <c r="A1" s="77"/>
      <c r="B1" s="6"/>
      <c r="C1" s="7"/>
      <c r="D1" s="8"/>
      <c r="E1" s="8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8" s="4" customFormat="1" ht="26.25" x14ac:dyDescent="0.4">
      <c r="A2" s="77"/>
      <c r="B2" s="93" t="s">
        <v>67</v>
      </c>
      <c r="C2" s="33"/>
      <c r="D2" s="33"/>
      <c r="E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23.25" x14ac:dyDescent="0.25">
      <c r="B3" s="94" t="s">
        <v>63</v>
      </c>
      <c r="C3" s="34"/>
      <c r="D3" s="34"/>
      <c r="E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8" ht="23.25" x14ac:dyDescent="0.25">
      <c r="B4" s="9"/>
      <c r="C4" s="9"/>
      <c r="D4" s="9"/>
      <c r="E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ht="15.75" x14ac:dyDescent="0.25">
      <c r="B5" s="95" t="s">
        <v>74</v>
      </c>
      <c r="C5" s="10"/>
      <c r="E5" s="25">
        <v>70977488</v>
      </c>
      <c r="G5" s="10"/>
      <c r="Q5" s="12"/>
    </row>
    <row r="6" spans="1:18" ht="15.75" x14ac:dyDescent="0.25">
      <c r="B6" s="95"/>
      <c r="C6" s="10"/>
      <c r="E6" s="35"/>
      <c r="G6" s="10"/>
      <c r="Q6" s="12"/>
    </row>
    <row r="7" spans="1:18" ht="15.75" thickBot="1" x14ac:dyDescent="0.3"/>
    <row r="8" spans="1:18" s="56" customFormat="1" x14ac:dyDescent="0.25">
      <c r="A8" s="32"/>
      <c r="B8" s="12"/>
      <c r="C8" s="20"/>
      <c r="D8" s="141" t="s">
        <v>75</v>
      </c>
      <c r="E8" s="142"/>
      <c r="G8" s="145" t="s">
        <v>68</v>
      </c>
      <c r="H8" s="146"/>
      <c r="I8" s="145" t="s">
        <v>68</v>
      </c>
      <c r="J8" s="146"/>
      <c r="K8" s="145" t="s">
        <v>68</v>
      </c>
      <c r="L8" s="146"/>
      <c r="M8" s="145" t="s">
        <v>68</v>
      </c>
      <c r="N8" s="146"/>
      <c r="O8" s="145" t="s">
        <v>68</v>
      </c>
      <c r="P8" s="146"/>
      <c r="Q8" s="57"/>
    </row>
    <row r="9" spans="1:18" s="59" customFormat="1" x14ac:dyDescent="0.25">
      <c r="A9" s="76"/>
      <c r="B9" s="53"/>
      <c r="C9" s="53"/>
      <c r="D9" s="143"/>
      <c r="E9" s="144"/>
      <c r="G9" s="145" t="s">
        <v>69</v>
      </c>
      <c r="H9" s="146"/>
      <c r="I9" s="145" t="s">
        <v>70</v>
      </c>
      <c r="J9" s="146"/>
      <c r="K9" s="145" t="s">
        <v>71</v>
      </c>
      <c r="L9" s="146"/>
      <c r="M9" s="145" t="s">
        <v>72</v>
      </c>
      <c r="N9" s="146"/>
      <c r="O9" s="145" t="s">
        <v>73</v>
      </c>
      <c r="P9" s="146"/>
      <c r="Q9" s="53"/>
    </row>
    <row r="10" spans="1:18" s="1" customFormat="1" ht="15.75" thickBot="1" x14ac:dyDescent="0.3">
      <c r="A10" s="77"/>
      <c r="B10" s="15"/>
      <c r="C10" s="16"/>
      <c r="D10" s="137" t="s">
        <v>0</v>
      </c>
      <c r="E10" s="138" t="s">
        <v>1</v>
      </c>
      <c r="G10" s="130" t="s">
        <v>0</v>
      </c>
      <c r="H10" s="130" t="s">
        <v>1</v>
      </c>
      <c r="I10" s="130" t="s">
        <v>0</v>
      </c>
      <c r="J10" s="130" t="s">
        <v>1</v>
      </c>
      <c r="K10" s="130" t="s">
        <v>0</v>
      </c>
      <c r="L10" s="130" t="s">
        <v>1</v>
      </c>
      <c r="M10" s="130" t="s">
        <v>0</v>
      </c>
      <c r="N10" s="130" t="s">
        <v>1</v>
      </c>
      <c r="O10" s="130" t="s">
        <v>0</v>
      </c>
      <c r="P10" s="130" t="s">
        <v>1</v>
      </c>
      <c r="Q10" s="17"/>
    </row>
    <row r="11" spans="1:18" s="46" customFormat="1" ht="15.75" thickBot="1" x14ac:dyDescent="0.3">
      <c r="A11" s="78"/>
      <c r="B11" s="44"/>
      <c r="C11" s="16"/>
      <c r="D11" s="45"/>
      <c r="E11" s="45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17"/>
    </row>
    <row r="12" spans="1:18" s="2" customFormat="1" x14ac:dyDescent="0.25">
      <c r="A12" s="76"/>
      <c r="B12" s="60" t="s">
        <v>60</v>
      </c>
      <c r="C12" s="18"/>
      <c r="D12" s="96"/>
      <c r="E12" s="97"/>
      <c r="G12" s="29"/>
      <c r="H12" s="61"/>
      <c r="I12" s="29"/>
      <c r="J12" s="61"/>
      <c r="K12" s="29"/>
      <c r="L12" s="72"/>
      <c r="M12" s="29"/>
      <c r="N12" s="72"/>
      <c r="O12" s="29"/>
      <c r="P12" s="72"/>
      <c r="Q12" s="18"/>
    </row>
    <row r="13" spans="1:18" ht="34.5" customHeight="1" x14ac:dyDescent="0.25">
      <c r="A13" s="147" t="s">
        <v>44</v>
      </c>
      <c r="B13" s="54" t="s">
        <v>11</v>
      </c>
      <c r="D13" s="98"/>
      <c r="E13" s="99"/>
      <c r="F13" s="3"/>
      <c r="G13" s="24"/>
      <c r="H13" s="43"/>
      <c r="I13" s="24"/>
      <c r="J13" s="43"/>
      <c r="K13" s="24"/>
      <c r="L13" s="43"/>
      <c r="M13" s="24"/>
      <c r="N13" s="43"/>
      <c r="O13" s="24"/>
      <c r="P13" s="43"/>
      <c r="Q13" s="26"/>
      <c r="R13" s="3"/>
    </row>
    <row r="14" spans="1:18" ht="34.5" customHeight="1" x14ac:dyDescent="0.25">
      <c r="A14" s="149"/>
      <c r="B14" s="54" t="s">
        <v>12</v>
      </c>
      <c r="D14" s="98"/>
      <c r="E14" s="99"/>
      <c r="F14" s="3"/>
      <c r="G14" s="24"/>
      <c r="H14" s="43"/>
      <c r="I14" s="24"/>
      <c r="J14" s="43"/>
      <c r="K14" s="24"/>
      <c r="L14" s="43"/>
      <c r="M14" s="24"/>
      <c r="N14" s="43"/>
      <c r="O14" s="24"/>
      <c r="P14" s="43"/>
      <c r="Q14" s="26"/>
      <c r="R14" s="3"/>
    </row>
    <row r="15" spans="1:18" ht="34.5" customHeight="1" x14ac:dyDescent="0.25">
      <c r="A15" s="147" t="s">
        <v>79</v>
      </c>
      <c r="B15" s="54" t="s">
        <v>61</v>
      </c>
      <c r="D15" s="98"/>
      <c r="E15" s="99"/>
      <c r="F15" s="3"/>
      <c r="G15" s="24"/>
      <c r="H15" s="43"/>
      <c r="I15" s="24"/>
      <c r="J15" s="43"/>
      <c r="K15" s="24"/>
      <c r="L15" s="43"/>
      <c r="M15" s="24"/>
      <c r="N15" s="43"/>
      <c r="O15" s="24"/>
      <c r="P15" s="43"/>
      <c r="Q15" s="26"/>
      <c r="R15" s="3"/>
    </row>
    <row r="16" spans="1:18" ht="34.5" customHeight="1" x14ac:dyDescent="0.25">
      <c r="A16" s="148"/>
      <c r="B16" s="54" t="s">
        <v>62</v>
      </c>
      <c r="D16" s="98"/>
      <c r="E16" s="99"/>
      <c r="F16" s="3"/>
      <c r="G16" s="24"/>
      <c r="H16" s="43"/>
      <c r="I16" s="24"/>
      <c r="J16" s="43"/>
      <c r="K16" s="24"/>
      <c r="L16" s="43"/>
      <c r="M16" s="24"/>
      <c r="N16" s="43"/>
      <c r="O16" s="24"/>
      <c r="P16" s="43"/>
      <c r="Q16" s="26"/>
      <c r="R16" s="3"/>
    </row>
    <row r="17" spans="1:18" ht="34.5" customHeight="1" x14ac:dyDescent="0.25">
      <c r="A17" s="148"/>
      <c r="B17" s="54" t="s">
        <v>64</v>
      </c>
      <c r="D17" s="98"/>
      <c r="E17" s="99"/>
      <c r="F17" s="3"/>
      <c r="G17" s="24"/>
      <c r="H17" s="43"/>
      <c r="I17" s="24"/>
      <c r="J17" s="43"/>
      <c r="K17" s="24"/>
      <c r="L17" s="43"/>
      <c r="M17" s="24"/>
      <c r="N17" s="43"/>
      <c r="O17" s="24"/>
      <c r="P17" s="43"/>
      <c r="Q17" s="26"/>
      <c r="R17" s="3"/>
    </row>
    <row r="18" spans="1:18" ht="34.5" customHeight="1" thickBot="1" x14ac:dyDescent="0.3">
      <c r="A18" s="149"/>
      <c r="B18" s="54" t="s">
        <v>65</v>
      </c>
      <c r="D18" s="139"/>
      <c r="E18" s="140"/>
      <c r="F18" s="3"/>
      <c r="G18" s="24"/>
      <c r="H18" s="43"/>
      <c r="I18" s="24"/>
      <c r="J18" s="43"/>
      <c r="K18" s="24"/>
      <c r="L18" s="43"/>
      <c r="M18" s="24"/>
      <c r="N18" s="43"/>
      <c r="O18" s="24"/>
      <c r="P18" s="43"/>
      <c r="Q18" s="26"/>
      <c r="R18" s="3"/>
    </row>
    <row r="19" spans="1:18" s="50" customFormat="1" x14ac:dyDescent="0.25">
      <c r="A19" s="79"/>
      <c r="B19" s="48"/>
      <c r="C19" s="28"/>
      <c r="D19" s="49"/>
      <c r="E19" s="36"/>
      <c r="H19" s="51"/>
      <c r="J19" s="51"/>
      <c r="L19" s="51"/>
      <c r="N19" s="51"/>
      <c r="P19" s="51"/>
      <c r="Q19" s="30"/>
    </row>
    <row r="20" spans="1:18" ht="15.75" thickBot="1" x14ac:dyDescent="0.3"/>
    <row r="21" spans="1:18" s="42" customFormat="1" x14ac:dyDescent="0.25">
      <c r="A21" s="89"/>
      <c r="B21" s="83" t="s">
        <v>76</v>
      </c>
      <c r="C21" s="37"/>
      <c r="D21" s="106"/>
      <c r="E21" s="107">
        <f>SUM(E13:E18)</f>
        <v>0</v>
      </c>
      <c r="G21" s="68"/>
      <c r="H21" s="38">
        <f>SUM(H13:H18)</f>
        <v>0</v>
      </c>
      <c r="I21" s="68"/>
      <c r="J21" s="38">
        <f t="shared" ref="J21" si="0">SUM(J13:J18)</f>
        <v>0</v>
      </c>
      <c r="K21" s="68"/>
      <c r="L21" s="38">
        <f t="shared" ref="L21" si="1">SUM(L13:L18)</f>
        <v>0</v>
      </c>
      <c r="M21" s="68"/>
      <c r="N21" s="38">
        <f t="shared" ref="N21" si="2">SUM(N13:N18)</f>
        <v>0</v>
      </c>
      <c r="O21" s="68"/>
      <c r="P21" s="38">
        <f t="shared" ref="P21" si="3">SUM(P13:P18)</f>
        <v>0</v>
      </c>
      <c r="Q21" s="37"/>
    </row>
    <row r="22" spans="1:18" s="42" customFormat="1" x14ac:dyDescent="0.25">
      <c r="A22" s="89"/>
      <c r="B22" s="68" t="s">
        <v>77</v>
      </c>
      <c r="C22" s="37"/>
      <c r="D22" s="108"/>
      <c r="E22" s="101">
        <f>ROUND(0.06*E21,0)</f>
        <v>0</v>
      </c>
      <c r="G22" s="68"/>
      <c r="H22" s="38">
        <f>ROUND(0.06*H21,0)</f>
        <v>0</v>
      </c>
      <c r="I22" s="68"/>
      <c r="J22" s="38">
        <f t="shared" ref="J22" si="4">ROUND(0.06*J21,0)</f>
        <v>0</v>
      </c>
      <c r="K22" s="68"/>
      <c r="L22" s="38">
        <f t="shared" ref="L22" si="5">ROUND(0.06*L21,0)</f>
        <v>0</v>
      </c>
      <c r="M22" s="68"/>
      <c r="N22" s="38">
        <f t="shared" ref="N22" si="6">ROUND(0.06*N21,0)</f>
        <v>0</v>
      </c>
      <c r="O22" s="68"/>
      <c r="P22" s="38">
        <f t="shared" ref="P22" si="7">ROUND(0.06*P21,0)</f>
        <v>0</v>
      </c>
      <c r="Q22" s="37"/>
    </row>
    <row r="23" spans="1:18" s="56" customFormat="1" ht="15.75" thickBot="1" x14ac:dyDescent="0.3">
      <c r="A23" s="32"/>
      <c r="B23" s="83" t="s">
        <v>78</v>
      </c>
      <c r="C23" s="20"/>
      <c r="D23" s="109"/>
      <c r="E23" s="110">
        <f>E21+E22</f>
        <v>0</v>
      </c>
      <c r="G23" s="65"/>
      <c r="H23" s="69">
        <f>H21+H22</f>
        <v>0</v>
      </c>
      <c r="I23" s="65"/>
      <c r="J23" s="69">
        <f t="shared" ref="J23" si="8">J21+J22</f>
        <v>0</v>
      </c>
      <c r="K23" s="65"/>
      <c r="L23" s="69">
        <f t="shared" ref="L23" si="9">L21+L22</f>
        <v>0</v>
      </c>
      <c r="M23" s="65"/>
      <c r="N23" s="69">
        <f t="shared" ref="N23" si="10">N21+N22</f>
        <v>0</v>
      </c>
      <c r="O23" s="65"/>
      <c r="P23" s="69">
        <f t="shared" ref="P23" si="11">P21+P22</f>
        <v>0</v>
      </c>
      <c r="Q23" s="20"/>
    </row>
  </sheetData>
  <mergeCells count="13">
    <mergeCell ref="O9:P9"/>
    <mergeCell ref="A15:A18"/>
    <mergeCell ref="G8:H8"/>
    <mergeCell ref="I8:J8"/>
    <mergeCell ref="K8:L8"/>
    <mergeCell ref="M8:N8"/>
    <mergeCell ref="O8:P8"/>
    <mergeCell ref="A13:A14"/>
    <mergeCell ref="D8:E9"/>
    <mergeCell ref="G9:H9"/>
    <mergeCell ref="I9:J9"/>
    <mergeCell ref="K9:L9"/>
    <mergeCell ref="M9:N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8"/>
  <sheetViews>
    <sheetView showRuler="0" view="pageLayout" zoomScaleNormal="100" workbookViewId="0">
      <selection activeCell="B4" sqref="B4"/>
    </sheetView>
  </sheetViews>
  <sheetFormatPr baseColWidth="10" defaultRowHeight="15" x14ac:dyDescent="0.25"/>
  <cols>
    <col min="1" max="1" width="6.85546875" style="77" customWidth="1"/>
    <col min="2" max="2" width="40.5703125" style="11" customWidth="1"/>
    <col min="3" max="3" width="2.85546875" style="14" customWidth="1"/>
    <col min="4" max="4" width="7.7109375" style="13" customWidth="1"/>
    <col min="5" max="5" width="10.7109375" style="13" customWidth="1"/>
    <col min="6" max="6" width="2.85546875" customWidth="1"/>
    <col min="7" max="7" width="7.7109375" style="11" customWidth="1"/>
    <col min="8" max="8" width="10.7109375" style="11" customWidth="1"/>
    <col min="9" max="9" width="7.7109375" style="11" customWidth="1"/>
    <col min="10" max="10" width="10.7109375" style="11" customWidth="1"/>
    <col min="11" max="11" width="7.7109375" style="11" customWidth="1"/>
    <col min="12" max="12" width="10.7109375" style="11" customWidth="1"/>
    <col min="13" max="13" width="7.7109375" style="11" customWidth="1"/>
    <col min="14" max="14" width="10.7109375" style="11" customWidth="1"/>
    <col min="15" max="15" width="7.7109375" style="11" customWidth="1"/>
    <col min="16" max="16" width="10.7109375" style="11" customWidth="1"/>
    <col min="17" max="17" width="8.7109375" style="11" customWidth="1"/>
    <col min="18" max="18" width="10.7109375" style="11" customWidth="1"/>
    <col min="19" max="19" width="11.140625" style="14" customWidth="1"/>
  </cols>
  <sheetData>
    <row r="1" spans="1:20" s="5" customFormat="1" ht="23.25" x14ac:dyDescent="0.35">
      <c r="A1" s="77"/>
      <c r="B1" s="6"/>
      <c r="C1" s="7"/>
      <c r="D1" s="8"/>
      <c r="E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20" s="4" customFormat="1" ht="26.25" x14ac:dyDescent="0.4">
      <c r="A2" s="77"/>
      <c r="B2" s="93" t="s">
        <v>23</v>
      </c>
      <c r="C2" s="33"/>
      <c r="D2" s="33"/>
      <c r="E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23.25" x14ac:dyDescent="0.25">
      <c r="B3" s="94" t="s">
        <v>66</v>
      </c>
      <c r="C3" s="34"/>
      <c r="D3" s="34"/>
      <c r="E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ht="23.25" x14ac:dyDescent="0.25">
      <c r="B4" s="9"/>
      <c r="C4" s="9"/>
      <c r="D4" s="9"/>
      <c r="E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 ht="15.75" x14ac:dyDescent="0.25">
      <c r="B5" s="95" t="s">
        <v>22</v>
      </c>
      <c r="C5" s="10"/>
      <c r="E5" s="25">
        <v>100000000</v>
      </c>
      <c r="G5" s="10"/>
      <c r="S5" s="12"/>
    </row>
    <row r="6" spans="1:20" ht="15.75" x14ac:dyDescent="0.25">
      <c r="B6" s="95"/>
      <c r="C6" s="10"/>
      <c r="E6" s="35"/>
      <c r="G6" s="10"/>
      <c r="S6" s="12"/>
    </row>
    <row r="7" spans="1:20" ht="15.75" thickBot="1" x14ac:dyDescent="0.3"/>
    <row r="8" spans="1:20" s="56" customFormat="1" x14ac:dyDescent="0.25">
      <c r="A8" s="32"/>
      <c r="B8" s="12"/>
      <c r="C8" s="20"/>
      <c r="D8" s="153" t="s">
        <v>55</v>
      </c>
      <c r="E8" s="154"/>
      <c r="G8" s="150" t="s">
        <v>2</v>
      </c>
      <c r="H8" s="150"/>
      <c r="I8" s="150" t="s">
        <v>3</v>
      </c>
      <c r="J8" s="150"/>
      <c r="K8" s="150" t="s">
        <v>4</v>
      </c>
      <c r="L8" s="150"/>
      <c r="M8" s="150" t="s">
        <v>5</v>
      </c>
      <c r="N8" s="150"/>
      <c r="O8" s="150" t="s">
        <v>6</v>
      </c>
      <c r="P8" s="150"/>
      <c r="Q8" s="150" t="s">
        <v>7</v>
      </c>
      <c r="R8" s="150"/>
      <c r="S8" s="57"/>
    </row>
    <row r="9" spans="1:20" s="59" customFormat="1" x14ac:dyDescent="0.25">
      <c r="A9" s="76"/>
      <c r="B9" s="53"/>
      <c r="C9" s="53"/>
      <c r="D9" s="90" t="s">
        <v>0</v>
      </c>
      <c r="E9" s="91" t="s">
        <v>1</v>
      </c>
      <c r="G9" s="19" t="s">
        <v>0</v>
      </c>
      <c r="H9" s="19" t="s">
        <v>1</v>
      </c>
      <c r="I9" s="19" t="s">
        <v>0</v>
      </c>
      <c r="J9" s="19" t="s">
        <v>1</v>
      </c>
      <c r="K9" s="19" t="s">
        <v>0</v>
      </c>
      <c r="L9" s="19" t="s">
        <v>1</v>
      </c>
      <c r="M9" s="19" t="s">
        <v>0</v>
      </c>
      <c r="N9" s="19" t="s">
        <v>1</v>
      </c>
      <c r="O9" s="19" t="s">
        <v>0</v>
      </c>
      <c r="P9" s="19" t="s">
        <v>1</v>
      </c>
      <c r="Q9" s="19" t="s">
        <v>0</v>
      </c>
      <c r="R9" s="19" t="s">
        <v>1</v>
      </c>
      <c r="S9" s="53"/>
    </row>
    <row r="10" spans="1:20" s="1" customFormat="1" ht="15.75" thickBot="1" x14ac:dyDescent="0.3">
      <c r="A10" s="77"/>
      <c r="B10" s="15"/>
      <c r="C10" s="16"/>
      <c r="D10" s="155" t="s">
        <v>50</v>
      </c>
      <c r="E10" s="156"/>
      <c r="G10" s="151" t="s">
        <v>16</v>
      </c>
      <c r="H10" s="151"/>
      <c r="I10" s="151" t="s">
        <v>17</v>
      </c>
      <c r="J10" s="151"/>
      <c r="K10" s="151" t="s">
        <v>18</v>
      </c>
      <c r="L10" s="151"/>
      <c r="M10" s="151" t="s">
        <v>19</v>
      </c>
      <c r="N10" s="151"/>
      <c r="O10" s="151" t="s">
        <v>20</v>
      </c>
      <c r="P10" s="151"/>
      <c r="Q10" s="151" t="s">
        <v>21</v>
      </c>
      <c r="R10" s="151"/>
      <c r="S10" s="17"/>
    </row>
    <row r="11" spans="1:20" s="46" customFormat="1" ht="15.75" thickBot="1" x14ac:dyDescent="0.3">
      <c r="A11" s="78"/>
      <c r="B11" s="44"/>
      <c r="C11" s="16"/>
      <c r="D11" s="45"/>
      <c r="E11" s="45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17"/>
    </row>
    <row r="12" spans="1:20" s="2" customFormat="1" x14ac:dyDescent="0.25">
      <c r="A12" s="76"/>
      <c r="B12" s="60" t="s">
        <v>60</v>
      </c>
      <c r="C12" s="18"/>
      <c r="D12" s="96">
        <f>SUM(G12,I12,K12,M12,O12)</f>
        <v>0.09</v>
      </c>
      <c r="E12" s="97">
        <f>SUM(E23,E16)</f>
        <v>6030000</v>
      </c>
      <c r="G12" s="29">
        <v>0.05</v>
      </c>
      <c r="H12" s="61">
        <f>SUM(H23,H16)</f>
        <v>5000000</v>
      </c>
      <c r="I12" s="29">
        <v>0.01</v>
      </c>
      <c r="J12" s="61">
        <f>SUM(J16,J23)</f>
        <v>1000000</v>
      </c>
      <c r="K12" s="29">
        <v>0.01</v>
      </c>
      <c r="L12" s="72">
        <f>SUM(L23,L16)</f>
        <v>1000000</v>
      </c>
      <c r="M12" s="29">
        <v>0.01</v>
      </c>
      <c r="N12" s="72">
        <f>SUM(N23,N16)</f>
        <v>1000000</v>
      </c>
      <c r="O12" s="29">
        <v>0.01</v>
      </c>
      <c r="P12" s="72">
        <f>SUM(P23,P16)</f>
        <v>1000000</v>
      </c>
      <c r="Q12" s="111"/>
      <c r="R12" s="115"/>
      <c r="S12" s="18"/>
    </row>
    <row r="13" spans="1:20" x14ac:dyDescent="0.25">
      <c r="A13" s="152" t="s">
        <v>44</v>
      </c>
      <c r="B13" s="54" t="s">
        <v>8</v>
      </c>
      <c r="D13" s="98"/>
      <c r="E13" s="99">
        <f>SUM(H13,J13,L13,N13,P13,R13)</f>
        <v>450000</v>
      </c>
      <c r="F13" s="3"/>
      <c r="G13" s="24">
        <v>0.05</v>
      </c>
      <c r="H13" s="43">
        <f>E5*G13*G12</f>
        <v>250000</v>
      </c>
      <c r="I13" s="24">
        <v>0.05</v>
      </c>
      <c r="J13" s="43">
        <f>E5*I13*I12</f>
        <v>50000</v>
      </c>
      <c r="K13" s="24">
        <v>0.05</v>
      </c>
      <c r="L13" s="43">
        <f>E5*K12*K13</f>
        <v>50000</v>
      </c>
      <c r="M13" s="24">
        <v>0.05</v>
      </c>
      <c r="N13" s="43">
        <f>E5*M13*M12</f>
        <v>50000</v>
      </c>
      <c r="O13" s="24">
        <v>0.05</v>
      </c>
      <c r="P13" s="43">
        <f>E5*O12*O13</f>
        <v>50000</v>
      </c>
      <c r="Q13" s="16"/>
      <c r="R13" s="116"/>
      <c r="S13" s="26"/>
      <c r="T13" s="3"/>
    </row>
    <row r="14" spans="1:20" x14ac:dyDescent="0.25">
      <c r="A14" s="152"/>
      <c r="B14" s="54" t="s">
        <v>9</v>
      </c>
      <c r="D14" s="98"/>
      <c r="E14" s="99">
        <f>SUM(H14,J14,L14,N14,P14,R14)</f>
        <v>1350000</v>
      </c>
      <c r="F14" s="3"/>
      <c r="G14" s="24">
        <v>0.15</v>
      </c>
      <c r="H14" s="43">
        <f>E5*G14*G12</f>
        <v>750000</v>
      </c>
      <c r="I14" s="24">
        <v>0.15</v>
      </c>
      <c r="J14" s="43">
        <f>E5*I14*I12</f>
        <v>150000</v>
      </c>
      <c r="K14" s="24">
        <v>0.15</v>
      </c>
      <c r="L14" s="43">
        <f>E5*K12*K14</f>
        <v>150000</v>
      </c>
      <c r="M14" s="24">
        <v>0.15</v>
      </c>
      <c r="N14" s="43">
        <f>E5*M12*M14</f>
        <v>150000</v>
      </c>
      <c r="O14" s="24">
        <v>0.15</v>
      </c>
      <c r="P14" s="43">
        <f>E5*O12*O14</f>
        <v>150000</v>
      </c>
      <c r="Q14" s="16"/>
      <c r="R14" s="116"/>
      <c r="S14" s="26"/>
      <c r="T14" s="3"/>
    </row>
    <row r="15" spans="1:20" x14ac:dyDescent="0.25">
      <c r="A15" s="152"/>
      <c r="B15" s="54" t="s">
        <v>10</v>
      </c>
      <c r="D15" s="98"/>
      <c r="E15" s="99">
        <f>SUM(H15,J15,L15,N15,P15,R15)</f>
        <v>1350000</v>
      </c>
      <c r="F15" s="3"/>
      <c r="G15" s="24">
        <v>0.15</v>
      </c>
      <c r="H15" s="43">
        <f>E5*G15*G12</f>
        <v>750000</v>
      </c>
      <c r="I15" s="24">
        <v>0.15</v>
      </c>
      <c r="J15" s="43">
        <f>E5*I15*I12</f>
        <v>150000</v>
      </c>
      <c r="K15" s="24">
        <v>0.15</v>
      </c>
      <c r="L15" s="43">
        <f>E5*K12*K15</f>
        <v>150000</v>
      </c>
      <c r="M15" s="24">
        <v>0.15</v>
      </c>
      <c r="N15" s="43">
        <f>E5*M12*M15</f>
        <v>150000</v>
      </c>
      <c r="O15" s="24">
        <v>0.15</v>
      </c>
      <c r="P15" s="43">
        <f>E5*O12*O15</f>
        <v>150000</v>
      </c>
      <c r="Q15" s="16"/>
      <c r="R15" s="116"/>
      <c r="S15" s="26"/>
      <c r="T15" s="3"/>
    </row>
    <row r="16" spans="1:20" s="42" customFormat="1" x14ac:dyDescent="0.25">
      <c r="A16" s="152"/>
      <c r="B16" s="55" t="s">
        <v>13</v>
      </c>
      <c r="C16" s="37"/>
      <c r="D16" s="100">
        <f>E16/E12</f>
        <v>0.52238805970149249</v>
      </c>
      <c r="E16" s="101">
        <f>SUM(E13:E15)</f>
        <v>3150000</v>
      </c>
      <c r="F16" s="39"/>
      <c r="G16" s="40">
        <f t="shared" ref="G16:P16" si="0">SUM(G13:G15)</f>
        <v>0.35</v>
      </c>
      <c r="H16" s="38">
        <f t="shared" si="0"/>
        <v>1750000</v>
      </c>
      <c r="I16" s="40">
        <f t="shared" si="0"/>
        <v>0.35</v>
      </c>
      <c r="J16" s="38">
        <f t="shared" si="0"/>
        <v>350000</v>
      </c>
      <c r="K16" s="40">
        <f t="shared" si="0"/>
        <v>0.35</v>
      </c>
      <c r="L16" s="38">
        <f t="shared" si="0"/>
        <v>350000</v>
      </c>
      <c r="M16" s="40">
        <f t="shared" si="0"/>
        <v>0.35</v>
      </c>
      <c r="N16" s="38">
        <f t="shared" si="0"/>
        <v>350000</v>
      </c>
      <c r="O16" s="40">
        <f t="shared" si="0"/>
        <v>0.35</v>
      </c>
      <c r="P16" s="38">
        <f t="shared" si="0"/>
        <v>350000</v>
      </c>
      <c r="Q16" s="27"/>
      <c r="R16" s="117"/>
      <c r="S16" s="41"/>
      <c r="T16" s="39"/>
    </row>
    <row r="17" spans="1:20" x14ac:dyDescent="0.25">
      <c r="A17" s="152"/>
      <c r="B17" s="54" t="s">
        <v>11</v>
      </c>
      <c r="D17" s="98"/>
      <c r="E17" s="99">
        <f>SUM(H17,J17,L17,N17,P17,R17)</f>
        <v>900000</v>
      </c>
      <c r="F17" s="3"/>
      <c r="G17" s="24">
        <v>0.1</v>
      </c>
      <c r="H17" s="43">
        <f>E5*G17*G12</f>
        <v>500000</v>
      </c>
      <c r="I17" s="24">
        <v>0.1</v>
      </c>
      <c r="J17" s="43">
        <f>E5*I17*I12</f>
        <v>100000</v>
      </c>
      <c r="K17" s="24">
        <v>0.1</v>
      </c>
      <c r="L17" s="43">
        <f>E5*K12*K17</f>
        <v>100000</v>
      </c>
      <c r="M17" s="24">
        <v>0.1</v>
      </c>
      <c r="N17" s="43">
        <f>E5*M12*M17</f>
        <v>100000</v>
      </c>
      <c r="O17" s="24">
        <v>0.1</v>
      </c>
      <c r="P17" s="43">
        <f>E5*O12*O17</f>
        <v>100000</v>
      </c>
      <c r="Q17" s="16"/>
      <c r="R17" s="116"/>
      <c r="S17" s="26"/>
      <c r="T17" s="3"/>
    </row>
    <row r="18" spans="1:20" x14ac:dyDescent="0.25">
      <c r="A18" s="152"/>
      <c r="B18" s="54" t="s">
        <v>12</v>
      </c>
      <c r="D18" s="98"/>
      <c r="E18" s="99">
        <f>SUM(H18,J18,L18,N18,P18,R18)</f>
        <v>450000</v>
      </c>
      <c r="F18" s="3"/>
      <c r="G18" s="24">
        <v>0.05</v>
      </c>
      <c r="H18" s="43">
        <f>E5*G18*G12</f>
        <v>250000</v>
      </c>
      <c r="I18" s="24">
        <v>0.05</v>
      </c>
      <c r="J18" s="43">
        <f>E5*I18*I12</f>
        <v>50000</v>
      </c>
      <c r="K18" s="24">
        <v>0.05</v>
      </c>
      <c r="L18" s="43">
        <f>E5*K12*K18</f>
        <v>50000</v>
      </c>
      <c r="M18" s="24">
        <v>0.05</v>
      </c>
      <c r="N18" s="43">
        <f>E5*M12*M18</f>
        <v>50000</v>
      </c>
      <c r="O18" s="24">
        <v>0.05</v>
      </c>
      <c r="P18" s="43">
        <f>E5*O12*O18</f>
        <v>50000</v>
      </c>
      <c r="Q18" s="16"/>
      <c r="R18" s="116"/>
      <c r="S18" s="26"/>
      <c r="T18" s="3"/>
    </row>
    <row r="19" spans="1:20" x14ac:dyDescent="0.25">
      <c r="A19" s="152" t="s">
        <v>45</v>
      </c>
      <c r="B19" s="54" t="s">
        <v>61</v>
      </c>
      <c r="D19" s="98"/>
      <c r="E19" s="99">
        <f>SUM(H19,J19,L19,N19,P19,R19)</f>
        <v>180000</v>
      </c>
      <c r="F19" s="3"/>
      <c r="G19" s="24">
        <v>0.02</v>
      </c>
      <c r="H19" s="43">
        <f>E5*G19*G12</f>
        <v>100000</v>
      </c>
      <c r="I19" s="24">
        <v>0.02</v>
      </c>
      <c r="J19" s="43">
        <f>E5*I19*I12</f>
        <v>20000</v>
      </c>
      <c r="K19" s="24">
        <v>0.02</v>
      </c>
      <c r="L19" s="43">
        <f>E5*K12*K19</f>
        <v>20000</v>
      </c>
      <c r="M19" s="24">
        <v>0.02</v>
      </c>
      <c r="N19" s="43">
        <f>E5*M12*M19</f>
        <v>20000</v>
      </c>
      <c r="O19" s="24">
        <v>0.02</v>
      </c>
      <c r="P19" s="43">
        <f>E5*O12*O19</f>
        <v>20000</v>
      </c>
      <c r="Q19" s="16"/>
      <c r="R19" s="116"/>
      <c r="S19" s="26"/>
      <c r="T19" s="3"/>
    </row>
    <row r="20" spans="1:20" x14ac:dyDescent="0.25">
      <c r="A20" s="152"/>
      <c r="B20" s="54" t="s">
        <v>62</v>
      </c>
      <c r="D20" s="98"/>
      <c r="E20" s="99"/>
      <c r="F20" s="3"/>
      <c r="G20" s="24">
        <v>0.33</v>
      </c>
      <c r="H20" s="43">
        <f>E5*G12*G20</f>
        <v>1650000</v>
      </c>
      <c r="I20" s="24">
        <v>0.33</v>
      </c>
      <c r="J20" s="43">
        <f>E5*I12*I20</f>
        <v>330000</v>
      </c>
      <c r="K20" s="24">
        <v>0.33</v>
      </c>
      <c r="L20" s="43">
        <f>E5*K12*K20</f>
        <v>330000</v>
      </c>
      <c r="M20" s="24">
        <v>0.33</v>
      </c>
      <c r="N20" s="43">
        <f>E5*M12*M20</f>
        <v>330000</v>
      </c>
      <c r="O20" s="24">
        <v>0.33</v>
      </c>
      <c r="P20" s="43">
        <f>E5*O12*O20</f>
        <v>330000</v>
      </c>
      <c r="Q20" s="16"/>
      <c r="R20" s="116"/>
      <c r="S20" s="26"/>
      <c r="T20" s="3"/>
    </row>
    <row r="21" spans="1:20" x14ac:dyDescent="0.25">
      <c r="A21" s="152"/>
      <c r="B21" s="54" t="s">
        <v>56</v>
      </c>
      <c r="D21" s="98"/>
      <c r="E21" s="99">
        <f>SUM(H21,J21,L21,N21,P21,R21)</f>
        <v>450000</v>
      </c>
      <c r="F21" s="3"/>
      <c r="G21" s="24">
        <v>0.05</v>
      </c>
      <c r="H21" s="43">
        <f>E5*G21*G12</f>
        <v>250000</v>
      </c>
      <c r="I21" s="24">
        <v>0.05</v>
      </c>
      <c r="J21" s="43">
        <f>E5*I21*I12</f>
        <v>50000</v>
      </c>
      <c r="K21" s="24">
        <v>0.05</v>
      </c>
      <c r="L21" s="43">
        <f>E5*K12*K21</f>
        <v>50000</v>
      </c>
      <c r="M21" s="24">
        <v>0.05</v>
      </c>
      <c r="N21" s="43">
        <f>E5*M12*M21</f>
        <v>50000</v>
      </c>
      <c r="O21" s="24">
        <v>0.05</v>
      </c>
      <c r="P21" s="43">
        <f>E5*O12*O21</f>
        <v>50000</v>
      </c>
      <c r="Q21" s="16"/>
      <c r="R21" s="116"/>
      <c r="S21" s="26"/>
      <c r="T21" s="3"/>
    </row>
    <row r="22" spans="1:20" x14ac:dyDescent="0.25">
      <c r="A22" s="152"/>
      <c r="B22" s="54" t="s">
        <v>15</v>
      </c>
      <c r="D22" s="98"/>
      <c r="E22" s="99">
        <f>SUM(H22,J22,L22,N22,P22,R22)</f>
        <v>900000</v>
      </c>
      <c r="F22" s="3"/>
      <c r="G22" s="24">
        <v>0.1</v>
      </c>
      <c r="H22" s="43">
        <f>E5*G22*G12</f>
        <v>500000</v>
      </c>
      <c r="I22" s="24">
        <v>0.1</v>
      </c>
      <c r="J22" s="43">
        <f>E5*I22*I12</f>
        <v>100000</v>
      </c>
      <c r="K22" s="24">
        <v>0.1</v>
      </c>
      <c r="L22" s="43">
        <f>E5*K12*K22</f>
        <v>100000</v>
      </c>
      <c r="M22" s="24">
        <v>0.1</v>
      </c>
      <c r="N22" s="43">
        <f>E5*M12*M22</f>
        <v>100000</v>
      </c>
      <c r="O22" s="24">
        <v>0.1</v>
      </c>
      <c r="P22" s="43">
        <f>E5*O12*O22</f>
        <v>100000</v>
      </c>
      <c r="Q22" s="16"/>
      <c r="R22" s="116"/>
      <c r="S22" s="26"/>
      <c r="T22" s="3"/>
    </row>
    <row r="23" spans="1:20" s="42" customFormat="1" ht="15.75" thickBot="1" x14ac:dyDescent="0.3">
      <c r="A23" s="152"/>
      <c r="B23" s="55" t="s">
        <v>14</v>
      </c>
      <c r="C23" s="37"/>
      <c r="D23" s="102">
        <f>E23/E12</f>
        <v>0.47761194029850745</v>
      </c>
      <c r="E23" s="103">
        <f>SUM(E17:E18,E19:E22)</f>
        <v>2880000</v>
      </c>
      <c r="F23" s="39"/>
      <c r="G23" s="40">
        <f t="shared" ref="G23:P23" si="1">SUM(G17:G18,G19:G22)</f>
        <v>0.65</v>
      </c>
      <c r="H23" s="38">
        <f t="shared" si="1"/>
        <v>3250000</v>
      </c>
      <c r="I23" s="40">
        <f t="shared" si="1"/>
        <v>0.65</v>
      </c>
      <c r="J23" s="38">
        <f t="shared" si="1"/>
        <v>650000</v>
      </c>
      <c r="K23" s="40">
        <f t="shared" si="1"/>
        <v>0.65</v>
      </c>
      <c r="L23" s="38">
        <f t="shared" si="1"/>
        <v>650000</v>
      </c>
      <c r="M23" s="40">
        <f t="shared" si="1"/>
        <v>0.65</v>
      </c>
      <c r="N23" s="38">
        <f t="shared" si="1"/>
        <v>650000</v>
      </c>
      <c r="O23" s="40">
        <f t="shared" si="1"/>
        <v>0.65</v>
      </c>
      <c r="P23" s="38">
        <f t="shared" si="1"/>
        <v>650000</v>
      </c>
      <c r="Q23" s="113"/>
      <c r="R23" s="118"/>
      <c r="S23" s="41"/>
      <c r="T23" s="39"/>
    </row>
    <row r="24" spans="1:20" s="50" customFormat="1" ht="15.75" thickBot="1" x14ac:dyDescent="0.3">
      <c r="A24" s="79"/>
      <c r="B24" s="48"/>
      <c r="C24" s="28"/>
      <c r="D24" s="49"/>
      <c r="E24" s="36"/>
      <c r="H24" s="51"/>
      <c r="J24" s="51"/>
      <c r="L24" s="51"/>
      <c r="N24" s="51"/>
      <c r="P24" s="51"/>
      <c r="Q24" s="51"/>
      <c r="R24" s="52"/>
      <c r="S24" s="30"/>
    </row>
    <row r="25" spans="1:20" s="2" customFormat="1" x14ac:dyDescent="0.25">
      <c r="A25" s="76"/>
      <c r="B25" s="58" t="s">
        <v>59</v>
      </c>
      <c r="C25" s="18"/>
      <c r="D25" s="96">
        <f>E25/E5</f>
        <v>5.0000000000000001E-3</v>
      </c>
      <c r="E25" s="97">
        <f>E27</f>
        <v>500000</v>
      </c>
      <c r="G25" s="92">
        <f>H25/E5</f>
        <v>5.0000000000000001E-3</v>
      </c>
      <c r="H25" s="21">
        <f>H27</f>
        <v>500000</v>
      </c>
      <c r="I25" s="112"/>
      <c r="J25" s="112"/>
      <c r="K25" s="111"/>
      <c r="L25" s="112"/>
      <c r="M25" s="111"/>
      <c r="N25" s="112"/>
      <c r="O25" s="111"/>
      <c r="P25" s="112"/>
      <c r="Q25" s="111"/>
      <c r="R25" s="115"/>
      <c r="S25" s="18"/>
    </row>
    <row r="26" spans="1:20" x14ac:dyDescent="0.25">
      <c r="A26" s="152" t="s">
        <v>48</v>
      </c>
      <c r="B26" s="23" t="s">
        <v>24</v>
      </c>
      <c r="D26" s="104"/>
      <c r="E26" s="99">
        <f>SUM(H26,J26,L26,N26,P26,R26)</f>
        <v>500000</v>
      </c>
      <c r="F26" s="3"/>
      <c r="G26" s="31">
        <v>1</v>
      </c>
      <c r="H26" s="71">
        <v>500000</v>
      </c>
      <c r="I26" s="16"/>
      <c r="J26" s="16"/>
      <c r="K26" s="128"/>
      <c r="L26" s="16"/>
      <c r="M26" s="128"/>
      <c r="N26" s="16"/>
      <c r="O26" s="128"/>
      <c r="P26" s="16"/>
      <c r="Q26" s="128"/>
      <c r="R26" s="116"/>
      <c r="S26" s="26"/>
      <c r="T26" s="3"/>
    </row>
    <row r="27" spans="1:20" s="42" customFormat="1" ht="15.75" thickBot="1" x14ac:dyDescent="0.3">
      <c r="A27" s="152"/>
      <c r="B27" s="68" t="s">
        <v>13</v>
      </c>
      <c r="C27" s="37"/>
      <c r="D27" s="102"/>
      <c r="E27" s="103">
        <f>SUM(E26:E26)</f>
        <v>500000</v>
      </c>
      <c r="F27" s="39"/>
      <c r="G27" s="70">
        <f>SUM(G26)</f>
        <v>1</v>
      </c>
      <c r="H27" s="38">
        <f>SUM(H26:H26)</f>
        <v>500000</v>
      </c>
      <c r="I27" s="114"/>
      <c r="J27" s="114"/>
      <c r="K27" s="113"/>
      <c r="L27" s="114"/>
      <c r="M27" s="113"/>
      <c r="N27" s="114"/>
      <c r="O27" s="113"/>
      <c r="P27" s="114"/>
      <c r="Q27" s="113"/>
      <c r="R27" s="118"/>
      <c r="S27" s="41"/>
      <c r="T27" s="39"/>
    </row>
    <row r="28" spans="1:20" s="63" customFormat="1" ht="15.75" thickBot="1" x14ac:dyDescent="0.3">
      <c r="A28" s="80"/>
      <c r="B28" s="20"/>
      <c r="C28" s="20"/>
      <c r="D28" s="62"/>
      <c r="E28" s="22"/>
      <c r="G28" s="64"/>
      <c r="H28" s="22"/>
      <c r="I28" s="64"/>
      <c r="J28" s="22"/>
      <c r="K28" s="64"/>
      <c r="L28" s="22"/>
      <c r="M28" s="64"/>
      <c r="N28" s="22"/>
      <c r="O28" s="64"/>
      <c r="P28" s="22"/>
      <c r="Q28" s="64"/>
      <c r="R28" s="22"/>
      <c r="S28" s="22"/>
    </row>
    <row r="29" spans="1:20" s="2" customFormat="1" x14ac:dyDescent="0.25">
      <c r="A29" s="76"/>
      <c r="B29" s="58" t="s">
        <v>58</v>
      </c>
      <c r="C29" s="18"/>
      <c r="D29" s="96">
        <f>E29/E5</f>
        <v>9.4999999999999998E-3</v>
      </c>
      <c r="E29" s="105">
        <f>SUM(E34)</f>
        <v>950000</v>
      </c>
      <c r="G29" s="29">
        <v>0.01</v>
      </c>
      <c r="H29" s="61" t="e">
        <f>SUM(#REF!,H34)</f>
        <v>#REF!</v>
      </c>
      <c r="I29" s="112"/>
      <c r="J29" s="112"/>
      <c r="K29" s="111"/>
      <c r="L29" s="112"/>
      <c r="M29" s="111"/>
      <c r="N29" s="112"/>
      <c r="O29" s="111"/>
      <c r="P29" s="112"/>
      <c r="Q29" s="111"/>
      <c r="R29" s="115"/>
      <c r="S29" s="18"/>
    </row>
    <row r="30" spans="1:20" x14ac:dyDescent="0.25">
      <c r="A30" s="136" t="s">
        <v>46</v>
      </c>
      <c r="B30" s="23" t="s">
        <v>25</v>
      </c>
      <c r="D30" s="98"/>
      <c r="E30" s="99">
        <f>SUM(H30,J30,L30,N30,P30,R30)</f>
        <v>50000</v>
      </c>
      <c r="F30" s="3"/>
      <c r="G30" s="24">
        <v>0.05</v>
      </c>
      <c r="H30" s="43">
        <f>E5*G30*G29</f>
        <v>50000</v>
      </c>
      <c r="I30" s="16"/>
      <c r="J30" s="16"/>
      <c r="K30" s="128"/>
      <c r="L30" s="16"/>
      <c r="M30" s="128"/>
      <c r="N30" s="16"/>
      <c r="O30" s="128"/>
      <c r="P30" s="16"/>
      <c r="Q30" s="128"/>
      <c r="R30" s="116"/>
      <c r="S30" s="26"/>
      <c r="T30" s="3"/>
    </row>
    <row r="31" spans="1:20" x14ac:dyDescent="0.25">
      <c r="A31" s="152" t="s">
        <v>47</v>
      </c>
      <c r="B31" s="23" t="s">
        <v>27</v>
      </c>
      <c r="D31" s="98"/>
      <c r="E31" s="99">
        <f>SUM(H31,J31,L31,N31,P31,R31)</f>
        <v>800000</v>
      </c>
      <c r="F31" s="3"/>
      <c r="G31" s="24">
        <v>0.8</v>
      </c>
      <c r="H31" s="43">
        <f>E5*G31*G29</f>
        <v>800000</v>
      </c>
      <c r="I31" s="16"/>
      <c r="J31" s="16"/>
      <c r="K31" s="128"/>
      <c r="L31" s="16"/>
      <c r="M31" s="128"/>
      <c r="N31" s="16"/>
      <c r="O31" s="128"/>
      <c r="P31" s="16"/>
      <c r="Q31" s="128"/>
      <c r="R31" s="116"/>
      <c r="S31" s="26"/>
      <c r="T31" s="3"/>
    </row>
    <row r="32" spans="1:20" x14ac:dyDescent="0.25">
      <c r="A32" s="152"/>
      <c r="B32" s="23" t="s">
        <v>31</v>
      </c>
      <c r="D32" s="98"/>
      <c r="E32" s="99">
        <f>SUM(H32,J32,L32,N32,P32,R32)</f>
        <v>50000</v>
      </c>
      <c r="F32" s="3"/>
      <c r="G32" s="24">
        <v>0.05</v>
      </c>
      <c r="H32" s="43">
        <f>E5*G32*G29</f>
        <v>50000</v>
      </c>
      <c r="I32" s="16"/>
      <c r="J32" s="16"/>
      <c r="K32" s="128"/>
      <c r="L32" s="16"/>
      <c r="M32" s="128"/>
      <c r="N32" s="16"/>
      <c r="O32" s="128"/>
      <c r="P32" s="16"/>
      <c r="Q32" s="128"/>
      <c r="R32" s="116"/>
      <c r="S32" s="26"/>
      <c r="T32" s="3"/>
    </row>
    <row r="33" spans="1:20" ht="15" customHeight="1" x14ac:dyDescent="0.25">
      <c r="A33" s="152"/>
      <c r="B33" s="23" t="s">
        <v>32</v>
      </c>
      <c r="D33" s="98"/>
      <c r="E33" s="99">
        <f>SUM(H33,J33,L33,N33,P33,R33)</f>
        <v>50000</v>
      </c>
      <c r="F33" s="3"/>
      <c r="G33" s="24">
        <v>0.05</v>
      </c>
      <c r="H33" s="43">
        <f>E5*G33*G29</f>
        <v>50000</v>
      </c>
      <c r="I33" s="16"/>
      <c r="J33" s="16"/>
      <c r="K33" s="128"/>
      <c r="L33" s="16"/>
      <c r="M33" s="128"/>
      <c r="N33" s="16"/>
      <c r="O33" s="128"/>
      <c r="P33" s="16"/>
      <c r="Q33" s="128"/>
      <c r="R33" s="116"/>
      <c r="S33" s="26"/>
      <c r="T33" s="3"/>
    </row>
    <row r="34" spans="1:20" s="42" customFormat="1" ht="15.75" thickBot="1" x14ac:dyDescent="0.3">
      <c r="A34" s="152"/>
      <c r="B34" s="68" t="s">
        <v>14</v>
      </c>
      <c r="C34" s="37"/>
      <c r="D34" s="102">
        <f>E34/E29</f>
        <v>1</v>
      </c>
      <c r="E34" s="103">
        <f>SUM(E30:E30,E31:E33)</f>
        <v>950000</v>
      </c>
      <c r="F34" s="39"/>
      <c r="G34" s="40">
        <f>SUM(G30:G30,G31:G33)</f>
        <v>0.95000000000000018</v>
      </c>
      <c r="H34" s="38">
        <f>SUM(H30:H30,H31:H33)</f>
        <v>950000</v>
      </c>
      <c r="I34" s="114"/>
      <c r="J34" s="114"/>
      <c r="K34" s="113"/>
      <c r="L34" s="114"/>
      <c r="M34" s="113"/>
      <c r="N34" s="114"/>
      <c r="O34" s="113"/>
      <c r="P34" s="114"/>
      <c r="Q34" s="113"/>
      <c r="R34" s="118"/>
      <c r="S34" s="41"/>
      <c r="T34" s="39"/>
    </row>
    <row r="35" spans="1:20" s="66" customFormat="1" ht="15.75" thickBot="1" x14ac:dyDescent="0.3">
      <c r="A35" s="81"/>
      <c r="B35" s="28"/>
      <c r="C35" s="28"/>
      <c r="E35" s="64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30"/>
      <c r="S35" s="30"/>
    </row>
    <row r="36" spans="1:20" s="2" customFormat="1" x14ac:dyDescent="0.25">
      <c r="A36" s="76"/>
      <c r="B36" s="58" t="s">
        <v>57</v>
      </c>
      <c r="C36" s="18"/>
      <c r="D36" s="96">
        <f>E36/E5</f>
        <v>0.01</v>
      </c>
      <c r="E36" s="97">
        <f>SUM(E39,E44)</f>
        <v>1000000</v>
      </c>
      <c r="G36" s="111"/>
      <c r="H36" s="112"/>
      <c r="I36" s="111"/>
      <c r="J36" s="112"/>
      <c r="K36" s="111"/>
      <c r="L36" s="112"/>
      <c r="M36" s="111"/>
      <c r="N36" s="112"/>
      <c r="O36" s="111"/>
      <c r="P36" s="112"/>
      <c r="Q36" s="29">
        <v>0.01</v>
      </c>
      <c r="R36" s="61">
        <f>SUM(R39,R44)</f>
        <v>1000000</v>
      </c>
      <c r="S36" s="18"/>
    </row>
    <row r="37" spans="1:20" x14ac:dyDescent="0.25">
      <c r="A37" s="152" t="s">
        <v>46</v>
      </c>
      <c r="B37" s="23" t="s">
        <v>28</v>
      </c>
      <c r="D37" s="98"/>
      <c r="E37" s="99">
        <f>SUM(H37,J37,L37,N37,P37,R37)</f>
        <v>100000</v>
      </c>
      <c r="F37" s="3"/>
      <c r="G37" s="128"/>
      <c r="H37" s="16"/>
      <c r="I37" s="128"/>
      <c r="J37" s="16"/>
      <c r="K37" s="128"/>
      <c r="L37" s="16"/>
      <c r="M37" s="128"/>
      <c r="N37" s="16"/>
      <c r="O37" s="128"/>
      <c r="P37" s="16"/>
      <c r="Q37" s="24">
        <v>0.1</v>
      </c>
      <c r="R37" s="43">
        <f>E5*Q37*Q36</f>
        <v>100000</v>
      </c>
      <c r="S37" s="26"/>
      <c r="T37" s="3"/>
    </row>
    <row r="38" spans="1:20" x14ac:dyDescent="0.25">
      <c r="A38" s="152"/>
      <c r="B38" s="23" t="s">
        <v>29</v>
      </c>
      <c r="D38" s="98"/>
      <c r="E38" s="99">
        <f>SUM(H38,J38,L38,N38,P38,R38)</f>
        <v>100000</v>
      </c>
      <c r="F38" s="3"/>
      <c r="G38" s="128"/>
      <c r="H38" s="16"/>
      <c r="I38" s="128"/>
      <c r="J38" s="16"/>
      <c r="K38" s="128"/>
      <c r="L38" s="16"/>
      <c r="M38" s="128"/>
      <c r="N38" s="16"/>
      <c r="O38" s="128"/>
      <c r="P38" s="16"/>
      <c r="Q38" s="24">
        <v>0.1</v>
      </c>
      <c r="R38" s="43">
        <f>E5*Q38*Q36</f>
        <v>100000</v>
      </c>
      <c r="S38" s="26"/>
      <c r="T38" s="3"/>
    </row>
    <row r="39" spans="1:20" s="42" customFormat="1" x14ac:dyDescent="0.25">
      <c r="A39" s="152"/>
      <c r="B39" s="68" t="s">
        <v>13</v>
      </c>
      <c r="C39" s="37"/>
      <c r="D39" s="100">
        <f>E39/E36</f>
        <v>0.2</v>
      </c>
      <c r="E39" s="101">
        <f>SUM(E37:E38)</f>
        <v>200000</v>
      </c>
      <c r="F39" s="39"/>
      <c r="G39" s="129"/>
      <c r="H39" s="27"/>
      <c r="I39" s="129"/>
      <c r="J39" s="27"/>
      <c r="K39" s="129"/>
      <c r="L39" s="27"/>
      <c r="M39" s="129"/>
      <c r="N39" s="27"/>
      <c r="O39" s="129"/>
      <c r="P39" s="27"/>
      <c r="Q39" s="40">
        <f>SUM(Q37:Q38)</f>
        <v>0.2</v>
      </c>
      <c r="R39" s="38">
        <f>SUM(R37:R38)</f>
        <v>200000</v>
      </c>
      <c r="S39" s="41"/>
      <c r="T39" s="39"/>
    </row>
    <row r="40" spans="1:20" x14ac:dyDescent="0.25">
      <c r="A40" s="152"/>
      <c r="B40" s="23" t="s">
        <v>26</v>
      </c>
      <c r="D40" s="98"/>
      <c r="E40" s="99">
        <f>SUM(H40,J40,L40,N40,P40,R40)</f>
        <v>100000</v>
      </c>
      <c r="F40" s="3"/>
      <c r="G40" s="128"/>
      <c r="H40" s="16"/>
      <c r="I40" s="128"/>
      <c r="J40" s="16"/>
      <c r="K40" s="128"/>
      <c r="L40" s="16"/>
      <c r="M40" s="128"/>
      <c r="N40" s="16"/>
      <c r="O40" s="128"/>
      <c r="P40" s="16"/>
      <c r="Q40" s="24">
        <v>0.1</v>
      </c>
      <c r="R40" s="43">
        <f>E5*Q40*Q36</f>
        <v>100000</v>
      </c>
      <c r="S40" s="26"/>
      <c r="T40" s="3"/>
    </row>
    <row r="41" spans="1:20" ht="15" customHeight="1" x14ac:dyDescent="0.25">
      <c r="A41" s="152" t="s">
        <v>47</v>
      </c>
      <c r="B41" s="23" t="s">
        <v>30</v>
      </c>
      <c r="D41" s="98"/>
      <c r="E41" s="99">
        <f>SUM(H41,J41,L41,N41,P41,R41)</f>
        <v>600000</v>
      </c>
      <c r="F41" s="3"/>
      <c r="G41" s="128"/>
      <c r="H41" s="16"/>
      <c r="I41" s="128"/>
      <c r="J41" s="16"/>
      <c r="K41" s="128"/>
      <c r="L41" s="16"/>
      <c r="M41" s="128"/>
      <c r="N41" s="16"/>
      <c r="O41" s="128"/>
      <c r="P41" s="16"/>
      <c r="Q41" s="24">
        <v>0.6</v>
      </c>
      <c r="R41" s="43">
        <f>E5*Q41*Q36</f>
        <v>600000</v>
      </c>
      <c r="S41" s="26"/>
      <c r="T41" s="3"/>
    </row>
    <row r="42" spans="1:20" x14ac:dyDescent="0.25">
      <c r="A42" s="152"/>
      <c r="B42" s="23" t="s">
        <v>33</v>
      </c>
      <c r="D42" s="98"/>
      <c r="E42" s="99">
        <f>SUM(H42,J42,L42,N42,P42,R42)</f>
        <v>50000</v>
      </c>
      <c r="F42" s="3"/>
      <c r="G42" s="128"/>
      <c r="H42" s="16"/>
      <c r="I42" s="128"/>
      <c r="J42" s="16"/>
      <c r="K42" s="128"/>
      <c r="L42" s="16"/>
      <c r="M42" s="128"/>
      <c r="N42" s="16"/>
      <c r="O42" s="128"/>
      <c r="P42" s="16"/>
      <c r="Q42" s="24">
        <v>0.05</v>
      </c>
      <c r="R42" s="43">
        <f>E5*Q42*Q36</f>
        <v>50000</v>
      </c>
      <c r="S42" s="26"/>
      <c r="T42" s="3"/>
    </row>
    <row r="43" spans="1:20" x14ac:dyDescent="0.25">
      <c r="A43" s="152"/>
      <c r="B43" s="23" t="s">
        <v>34</v>
      </c>
      <c r="D43" s="98"/>
      <c r="E43" s="99">
        <f>SUM(H43,J43,L43,N43,P43,R43)</f>
        <v>50000</v>
      </c>
      <c r="F43" s="3"/>
      <c r="G43" s="128"/>
      <c r="H43" s="16"/>
      <c r="I43" s="128"/>
      <c r="J43" s="16"/>
      <c r="K43" s="128"/>
      <c r="L43" s="16"/>
      <c r="M43" s="128"/>
      <c r="N43" s="16"/>
      <c r="O43" s="128"/>
      <c r="P43" s="16"/>
      <c r="Q43" s="24">
        <v>0.05</v>
      </c>
      <c r="R43" s="43">
        <f>E5*Q43*Q36</f>
        <v>50000</v>
      </c>
      <c r="S43" s="26"/>
      <c r="T43" s="3"/>
    </row>
    <row r="44" spans="1:20" s="42" customFormat="1" ht="15.75" thickBot="1" x14ac:dyDescent="0.3">
      <c r="A44" s="152"/>
      <c r="B44" s="68" t="s">
        <v>14</v>
      </c>
      <c r="C44" s="37"/>
      <c r="D44" s="102">
        <f>E44/E36</f>
        <v>0.8</v>
      </c>
      <c r="E44" s="103">
        <f>SUM(E40:E40,E41:E43)</f>
        <v>800000</v>
      </c>
      <c r="F44" s="39"/>
      <c r="G44" s="113"/>
      <c r="H44" s="114"/>
      <c r="I44" s="113"/>
      <c r="J44" s="114"/>
      <c r="K44" s="113"/>
      <c r="L44" s="114"/>
      <c r="M44" s="113"/>
      <c r="N44" s="114"/>
      <c r="O44" s="113"/>
      <c r="P44" s="114"/>
      <c r="Q44" s="40">
        <f>SUM(Q40:Q40,Q41:Q43)</f>
        <v>0.8</v>
      </c>
      <c r="R44" s="38">
        <f>SUM(R40:R40,R41:R43)</f>
        <v>800000</v>
      </c>
      <c r="S44" s="41"/>
      <c r="T44" s="39"/>
    </row>
    <row r="45" spans="1:20" s="63" customFormat="1" ht="15.75" thickBot="1" x14ac:dyDescent="0.3">
      <c r="A45" s="80"/>
      <c r="B45" s="20"/>
      <c r="C45" s="20"/>
      <c r="D45" s="62"/>
      <c r="G45" s="64"/>
      <c r="H45" s="22"/>
      <c r="I45" s="64"/>
      <c r="J45" s="22"/>
      <c r="K45" s="64"/>
      <c r="L45" s="22"/>
      <c r="M45" s="64"/>
      <c r="N45" s="22"/>
      <c r="O45" s="64"/>
      <c r="P45" s="22"/>
      <c r="Q45" s="64"/>
      <c r="R45" s="22"/>
      <c r="S45" s="22"/>
    </row>
    <row r="46" spans="1:20" x14ac:dyDescent="0.25">
      <c r="B46" s="58" t="s">
        <v>51</v>
      </c>
      <c r="C46" s="18"/>
      <c r="D46" s="96">
        <f>E46/E5</f>
        <v>2E-3</v>
      </c>
      <c r="E46" s="97">
        <f>SUM(E48,E52)</f>
        <v>200000</v>
      </c>
      <c r="G46" s="29">
        <v>2E-3</v>
      </c>
      <c r="H46" s="21">
        <f>SUM(H48,H52)</f>
        <v>200000</v>
      </c>
      <c r="I46" s="119"/>
      <c r="J46" s="119"/>
      <c r="K46" s="131"/>
      <c r="L46" s="119"/>
      <c r="M46" s="131"/>
      <c r="N46" s="119"/>
      <c r="O46" s="131"/>
      <c r="P46" s="119"/>
      <c r="Q46" s="131"/>
      <c r="R46" s="123"/>
      <c r="S46" s="18"/>
    </row>
    <row r="47" spans="1:20" x14ac:dyDescent="0.25">
      <c r="A47" s="152" t="s">
        <v>46</v>
      </c>
      <c r="B47" s="23" t="s">
        <v>35</v>
      </c>
      <c r="D47" s="98"/>
      <c r="E47" s="99">
        <f>SUM(H47,J47,L47,N47,P47,R47)</f>
        <v>50000</v>
      </c>
      <c r="G47" s="31">
        <v>0.25</v>
      </c>
      <c r="H47" s="43">
        <f>E5*G47*G46</f>
        <v>50000</v>
      </c>
      <c r="I47" s="82"/>
      <c r="J47" s="26"/>
      <c r="K47" s="132"/>
      <c r="L47" s="26"/>
      <c r="M47" s="132"/>
      <c r="N47" s="26"/>
      <c r="O47" s="132"/>
      <c r="P47" s="26"/>
      <c r="Q47" s="132"/>
      <c r="R47" s="124"/>
      <c r="S47" s="26"/>
    </row>
    <row r="48" spans="1:20" s="75" customFormat="1" x14ac:dyDescent="0.25">
      <c r="A48" s="152"/>
      <c r="B48" s="68" t="s">
        <v>13</v>
      </c>
      <c r="C48" s="37"/>
      <c r="D48" s="100">
        <f>E48/E46</f>
        <v>0.25</v>
      </c>
      <c r="E48" s="101">
        <f>SUM(E47:E47)</f>
        <v>50000</v>
      </c>
      <c r="G48" s="40">
        <f>SUM(G47:G47)</f>
        <v>0.25</v>
      </c>
      <c r="H48" s="38">
        <f>SUM(H47:H47)</f>
        <v>50000</v>
      </c>
      <c r="I48" s="86"/>
      <c r="J48" s="41"/>
      <c r="K48" s="133"/>
      <c r="L48" s="41"/>
      <c r="M48" s="133"/>
      <c r="N48" s="41"/>
      <c r="O48" s="133"/>
      <c r="P48" s="41"/>
      <c r="Q48" s="133"/>
      <c r="R48" s="125"/>
      <c r="S48" s="41"/>
    </row>
    <row r="49" spans="1:19" x14ac:dyDescent="0.25">
      <c r="A49" s="152"/>
      <c r="B49" s="23" t="s">
        <v>37</v>
      </c>
      <c r="D49" s="98"/>
      <c r="E49" s="99">
        <f>SUM(H49,J49,L49,N49,P49,R49)</f>
        <v>50000</v>
      </c>
      <c r="G49" s="24">
        <v>0.25</v>
      </c>
      <c r="H49" s="43">
        <f>E5*G49*G46</f>
        <v>50000</v>
      </c>
      <c r="I49" s="82"/>
      <c r="J49" s="26"/>
      <c r="K49" s="132"/>
      <c r="L49" s="26"/>
      <c r="M49" s="132"/>
      <c r="N49" s="26"/>
      <c r="O49" s="132"/>
      <c r="P49" s="26"/>
      <c r="Q49" s="132"/>
      <c r="R49" s="124"/>
      <c r="S49" s="26"/>
    </row>
    <row r="50" spans="1:19" x14ac:dyDescent="0.25">
      <c r="A50" s="152" t="s">
        <v>49</v>
      </c>
      <c r="B50" s="23" t="s">
        <v>39</v>
      </c>
      <c r="D50" s="104"/>
      <c r="E50" s="99">
        <f>SUM(H50,J50,L50,N50,P50,R50)</f>
        <v>80000</v>
      </c>
      <c r="G50" s="24">
        <v>0.4</v>
      </c>
      <c r="H50" s="43">
        <f>E5*G50*G46</f>
        <v>80000</v>
      </c>
      <c r="I50" s="82"/>
      <c r="J50" s="26"/>
      <c r="K50" s="132"/>
      <c r="L50" s="26"/>
      <c r="M50" s="132"/>
      <c r="N50" s="26"/>
      <c r="O50" s="132"/>
      <c r="P50" s="26"/>
      <c r="Q50" s="132"/>
      <c r="R50" s="124"/>
      <c r="S50" s="26"/>
    </row>
    <row r="51" spans="1:19" x14ac:dyDescent="0.25">
      <c r="A51" s="152"/>
      <c r="B51" s="23" t="s">
        <v>41</v>
      </c>
      <c r="D51" s="104"/>
      <c r="E51" s="99">
        <f>SUM(H51,J51,L51,N51,P51,R51)</f>
        <v>20000</v>
      </c>
      <c r="G51" s="24">
        <v>0.1</v>
      </c>
      <c r="H51" s="43">
        <f>E5*G51*G46</f>
        <v>20000</v>
      </c>
      <c r="I51" s="82"/>
      <c r="J51" s="26"/>
      <c r="K51" s="132"/>
      <c r="L51" s="26"/>
      <c r="M51" s="132"/>
      <c r="N51" s="26"/>
      <c r="O51" s="132"/>
      <c r="P51" s="26"/>
      <c r="Q51" s="132"/>
      <c r="R51" s="124"/>
      <c r="S51" s="26"/>
    </row>
    <row r="52" spans="1:19" s="75" customFormat="1" ht="15.75" thickBot="1" x14ac:dyDescent="0.3">
      <c r="A52" s="152"/>
      <c r="B52" s="68" t="s">
        <v>14</v>
      </c>
      <c r="C52" s="37"/>
      <c r="D52" s="102">
        <f>E52/E46</f>
        <v>0.75</v>
      </c>
      <c r="E52" s="103">
        <f>SUM(E49:E49,E50:E51)</f>
        <v>150000</v>
      </c>
      <c r="G52" s="40">
        <f>SUM(G49:G49,G50:G51)</f>
        <v>0.75</v>
      </c>
      <c r="H52" s="38">
        <f>SUM(H49:H49,H50:H51)</f>
        <v>150000</v>
      </c>
      <c r="I52" s="121"/>
      <c r="J52" s="122"/>
      <c r="K52" s="134"/>
      <c r="L52" s="122"/>
      <c r="M52" s="134"/>
      <c r="N52" s="122"/>
      <c r="O52" s="134"/>
      <c r="P52" s="122"/>
      <c r="Q52" s="134"/>
      <c r="R52" s="126"/>
      <c r="S52" s="41"/>
    </row>
    <row r="53" spans="1:19" s="74" customFormat="1" ht="15.75" thickBot="1" x14ac:dyDescent="0.3">
      <c r="A53" s="80"/>
      <c r="B53" s="28"/>
      <c r="C53" s="28"/>
      <c r="D53" s="73"/>
      <c r="E53" s="64"/>
      <c r="G53" s="14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30"/>
      <c r="S53" s="30"/>
    </row>
    <row r="54" spans="1:19" x14ac:dyDescent="0.25">
      <c r="B54" s="58" t="s">
        <v>52</v>
      </c>
      <c r="C54" s="18"/>
      <c r="D54" s="96">
        <f>E54/E5</f>
        <v>2E-3</v>
      </c>
      <c r="E54" s="105">
        <f>SUM(E56,E60)</f>
        <v>200000</v>
      </c>
      <c r="G54" s="85">
        <v>2E-3</v>
      </c>
      <c r="H54" s="61">
        <f>SUM(H56,H60)</f>
        <v>200000</v>
      </c>
      <c r="I54" s="119"/>
      <c r="J54" s="119"/>
      <c r="K54" s="131"/>
      <c r="L54" s="119"/>
      <c r="M54" s="131"/>
      <c r="N54" s="119"/>
      <c r="O54" s="131"/>
      <c r="P54" s="119"/>
      <c r="Q54" s="131"/>
      <c r="R54" s="123"/>
      <c r="S54" s="18"/>
    </row>
    <row r="55" spans="1:19" x14ac:dyDescent="0.25">
      <c r="A55" s="152" t="s">
        <v>46</v>
      </c>
      <c r="B55" s="23" t="s">
        <v>36</v>
      </c>
      <c r="D55" s="104"/>
      <c r="E55" s="99">
        <f>SUM(H55,J55,L55,N55,P55,R55)</f>
        <v>50000</v>
      </c>
      <c r="G55" s="24">
        <v>0.25</v>
      </c>
      <c r="H55" s="43">
        <f>E5*G54*G55</f>
        <v>50000</v>
      </c>
      <c r="I55" s="82"/>
      <c r="J55" s="26"/>
      <c r="K55" s="132"/>
      <c r="L55" s="26"/>
      <c r="M55" s="132"/>
      <c r="N55" s="26"/>
      <c r="O55" s="132"/>
      <c r="P55" s="26"/>
      <c r="Q55" s="132"/>
      <c r="R55" s="124"/>
      <c r="S55" s="26"/>
    </row>
    <row r="56" spans="1:19" s="42" customFormat="1" x14ac:dyDescent="0.25">
      <c r="A56" s="152"/>
      <c r="B56" s="68" t="s">
        <v>13</v>
      </c>
      <c r="C56" s="37"/>
      <c r="D56" s="100">
        <f>E56/E54</f>
        <v>0.25</v>
      </c>
      <c r="E56" s="101">
        <f>SUM(E55:E55)</f>
        <v>50000</v>
      </c>
      <c r="G56" s="40">
        <f>SUM(G55:G55)</f>
        <v>0.25</v>
      </c>
      <c r="H56" s="38">
        <f>SUM(H55:H55)</f>
        <v>50000</v>
      </c>
      <c r="I56" s="86"/>
      <c r="J56" s="41"/>
      <c r="K56" s="133"/>
      <c r="L56" s="41"/>
      <c r="M56" s="133"/>
      <c r="N56" s="41"/>
      <c r="O56" s="133"/>
      <c r="P56" s="41"/>
      <c r="Q56" s="133"/>
      <c r="R56" s="125"/>
      <c r="S56" s="41"/>
    </row>
    <row r="57" spans="1:19" x14ac:dyDescent="0.25">
      <c r="A57" s="152"/>
      <c r="B57" s="23" t="s">
        <v>38</v>
      </c>
      <c r="D57" s="104"/>
      <c r="E57" s="99">
        <f>SUM(H57,J57,L57,N57,P57,R57)</f>
        <v>50000</v>
      </c>
      <c r="G57" s="24">
        <v>0.25</v>
      </c>
      <c r="H57" s="43">
        <f>E5*G54*G57</f>
        <v>50000</v>
      </c>
      <c r="I57" s="82"/>
      <c r="J57" s="26"/>
      <c r="K57" s="132"/>
      <c r="L57" s="26"/>
      <c r="M57" s="132"/>
      <c r="N57" s="26"/>
      <c r="O57" s="132"/>
      <c r="P57" s="26"/>
      <c r="Q57" s="132"/>
      <c r="R57" s="124"/>
      <c r="S57" s="26"/>
    </row>
    <row r="58" spans="1:19" x14ac:dyDescent="0.25">
      <c r="A58" s="152" t="s">
        <v>47</v>
      </c>
      <c r="B58" s="23" t="s">
        <v>40</v>
      </c>
      <c r="D58" s="104"/>
      <c r="E58" s="99">
        <f>SUM(H58,J58,L58,N58,P58,R58)</f>
        <v>80000</v>
      </c>
      <c r="G58" s="24">
        <v>0.4</v>
      </c>
      <c r="H58" s="43">
        <f>E5*G54*G58</f>
        <v>80000</v>
      </c>
      <c r="I58" s="82"/>
      <c r="J58" s="26"/>
      <c r="K58" s="132"/>
      <c r="L58" s="26"/>
      <c r="M58" s="132"/>
      <c r="N58" s="26"/>
      <c r="O58" s="132"/>
      <c r="P58" s="26"/>
      <c r="Q58" s="132"/>
      <c r="R58" s="124"/>
      <c r="S58" s="26"/>
    </row>
    <row r="59" spans="1:19" x14ac:dyDescent="0.25">
      <c r="A59" s="152"/>
      <c r="B59" s="23" t="s">
        <v>42</v>
      </c>
      <c r="D59" s="104"/>
      <c r="E59" s="99">
        <f>SUM(H59,J59,L59,N59,P59,R59)</f>
        <v>20000</v>
      </c>
      <c r="G59" s="24">
        <v>0.1</v>
      </c>
      <c r="H59" s="43">
        <f>E5*G54*G59</f>
        <v>20000</v>
      </c>
      <c r="I59" s="82"/>
      <c r="J59" s="26"/>
      <c r="K59" s="132"/>
      <c r="L59" s="26"/>
      <c r="M59" s="132"/>
      <c r="N59" s="26"/>
      <c r="O59" s="132"/>
      <c r="P59" s="26"/>
      <c r="Q59" s="132"/>
      <c r="R59" s="124"/>
      <c r="S59" s="26"/>
    </row>
    <row r="60" spans="1:19" s="75" customFormat="1" ht="15.75" thickBot="1" x14ac:dyDescent="0.3">
      <c r="A60" s="152"/>
      <c r="B60" s="68" t="s">
        <v>14</v>
      </c>
      <c r="C60" s="37"/>
      <c r="D60" s="102">
        <f>E60/E54</f>
        <v>0.75</v>
      </c>
      <c r="E60" s="103">
        <f>SUM(E57:E57,E58:E59)</f>
        <v>150000</v>
      </c>
      <c r="G60" s="40">
        <f>SUM(G57:G57,G58:G59)</f>
        <v>0.75</v>
      </c>
      <c r="H60" s="38">
        <f>SUM(H57:H57,H58:H59)</f>
        <v>150000</v>
      </c>
      <c r="I60" s="121"/>
      <c r="J60" s="122"/>
      <c r="K60" s="134"/>
      <c r="L60" s="122"/>
      <c r="M60" s="134"/>
      <c r="N60" s="122"/>
      <c r="O60" s="134"/>
      <c r="P60" s="122"/>
      <c r="Q60" s="134"/>
      <c r="R60" s="126"/>
      <c r="S60" s="41"/>
    </row>
    <row r="61" spans="1:19" s="84" customFormat="1" ht="15.75" thickBot="1" x14ac:dyDescent="0.3">
      <c r="A61" s="80"/>
      <c r="B61" s="20"/>
      <c r="C61" s="20"/>
      <c r="D61" s="62"/>
      <c r="E61" s="22"/>
      <c r="G61" s="64"/>
      <c r="H61" s="22"/>
      <c r="I61" s="64"/>
      <c r="J61" s="22"/>
      <c r="K61" s="64"/>
      <c r="L61" s="22"/>
      <c r="M61" s="64"/>
      <c r="N61" s="22"/>
      <c r="O61" s="64"/>
      <c r="P61" s="22"/>
      <c r="Q61" s="64"/>
      <c r="R61" s="22"/>
      <c r="S61" s="22"/>
    </row>
    <row r="62" spans="1:19" s="87" customFormat="1" x14ac:dyDescent="0.25">
      <c r="A62" s="152" t="s">
        <v>46</v>
      </c>
      <c r="B62" s="58" t="s">
        <v>53</v>
      </c>
      <c r="C62" s="57"/>
      <c r="D62" s="96">
        <f>E62/E5</f>
        <v>1E-3</v>
      </c>
      <c r="E62" s="105">
        <f>SUM(E64)</f>
        <v>100000</v>
      </c>
      <c r="F62" s="88"/>
      <c r="G62" s="85">
        <v>1E-3</v>
      </c>
      <c r="H62" s="61">
        <f>SUM(H64)</f>
        <v>100000</v>
      </c>
      <c r="I62" s="120"/>
      <c r="J62" s="120"/>
      <c r="K62" s="135"/>
      <c r="L62" s="120"/>
      <c r="M62" s="135"/>
      <c r="N62" s="120"/>
      <c r="O62" s="135"/>
      <c r="P62" s="120"/>
      <c r="Q62" s="135"/>
      <c r="R62" s="127"/>
      <c r="S62" s="57"/>
    </row>
    <row r="63" spans="1:19" x14ac:dyDescent="0.25">
      <c r="A63" s="152"/>
      <c r="B63" s="23" t="s">
        <v>43</v>
      </c>
      <c r="D63" s="104"/>
      <c r="E63" s="99">
        <f>SUM(H63,J63,L63,N63,P63,R63)</f>
        <v>100000</v>
      </c>
      <c r="G63" s="31">
        <v>1</v>
      </c>
      <c r="H63" s="25">
        <v>100000</v>
      </c>
      <c r="I63" s="82"/>
      <c r="J63" s="26"/>
      <c r="K63" s="132"/>
      <c r="L63" s="26"/>
      <c r="M63" s="132"/>
      <c r="N63" s="26"/>
      <c r="O63" s="132"/>
      <c r="P63" s="26"/>
      <c r="Q63" s="132"/>
      <c r="R63" s="124"/>
      <c r="S63" s="26"/>
    </row>
    <row r="64" spans="1:19" s="75" customFormat="1" ht="15.75" thickBot="1" x14ac:dyDescent="0.3">
      <c r="A64" s="152"/>
      <c r="B64" s="68" t="s">
        <v>14</v>
      </c>
      <c r="C64" s="37"/>
      <c r="D64" s="102"/>
      <c r="E64" s="103">
        <f>E63</f>
        <v>100000</v>
      </c>
      <c r="G64" s="70">
        <f>SUM(G63)</f>
        <v>1</v>
      </c>
      <c r="H64" s="38">
        <f>H63</f>
        <v>100000</v>
      </c>
      <c r="I64" s="121"/>
      <c r="J64" s="122"/>
      <c r="K64" s="134"/>
      <c r="L64" s="122"/>
      <c r="M64" s="134"/>
      <c r="N64" s="122"/>
      <c r="O64" s="134"/>
      <c r="P64" s="122"/>
      <c r="Q64" s="134"/>
      <c r="R64" s="126"/>
      <c r="S64" s="41"/>
    </row>
    <row r="65" spans="1:19" ht="15.75" thickBot="1" x14ac:dyDescent="0.3"/>
    <row r="66" spans="1:19" s="42" customFormat="1" x14ac:dyDescent="0.25">
      <c r="A66" s="89"/>
      <c r="B66" s="68" t="s">
        <v>13</v>
      </c>
      <c r="C66" s="37"/>
      <c r="D66" s="106"/>
      <c r="E66" s="107">
        <f>SUM(E16,E27,E39,E48,E56)</f>
        <v>3950000</v>
      </c>
      <c r="G66" s="68"/>
      <c r="H66" s="38">
        <f>SUM(H16,H27,H39,H48,H56)</f>
        <v>2350000</v>
      </c>
      <c r="I66" s="68"/>
      <c r="J66" s="38">
        <f>SUM(J16,J27,J39,J48,J56)</f>
        <v>350000</v>
      </c>
      <c r="K66" s="68"/>
      <c r="L66" s="38">
        <f>SUM(L16,L27,L39,L48,L56)</f>
        <v>350000</v>
      </c>
      <c r="M66" s="68"/>
      <c r="N66" s="38">
        <f>SUM(N16,N27,N39,N48,N56)</f>
        <v>350000</v>
      </c>
      <c r="O66" s="68"/>
      <c r="P66" s="38">
        <f>SUM(P16,P27,P39,P48,P56)</f>
        <v>350000</v>
      </c>
      <c r="Q66" s="68"/>
      <c r="R66" s="38">
        <f>SUM(R16,R27,R39,R48,R56)</f>
        <v>200000</v>
      </c>
      <c r="S66" s="37"/>
    </row>
    <row r="67" spans="1:19" s="42" customFormat="1" x14ac:dyDescent="0.25">
      <c r="A67" s="89"/>
      <c r="B67" s="68" t="s">
        <v>14</v>
      </c>
      <c r="C67" s="37"/>
      <c r="D67" s="108"/>
      <c r="E67" s="101">
        <f>SUM(E23,E34,E44,E52,E60,E64)</f>
        <v>5030000</v>
      </c>
      <c r="G67" s="68"/>
      <c r="H67" s="38">
        <f>SUM(H23,H34,H44,H52,H60,H64)</f>
        <v>4600000</v>
      </c>
      <c r="I67" s="68"/>
      <c r="J67" s="38">
        <f>SUM(J23,J34,J44,J52,J60,J64)</f>
        <v>650000</v>
      </c>
      <c r="K67" s="68"/>
      <c r="L67" s="38">
        <f>SUM(L23,L34,L44,L52,L60,L64)</f>
        <v>650000</v>
      </c>
      <c r="M67" s="68"/>
      <c r="N67" s="38">
        <f>SUM(N23,N34,N44,N52,N60,N64)</f>
        <v>650000</v>
      </c>
      <c r="O67" s="68"/>
      <c r="P67" s="38">
        <f>SUM(P23,P34,P44,P52,P60,P64)</f>
        <v>650000</v>
      </c>
      <c r="Q67" s="68"/>
      <c r="R67" s="38">
        <f>SUM(R23,R34,R44,R52,R60,R64)</f>
        <v>800000</v>
      </c>
      <c r="S67" s="37"/>
    </row>
    <row r="68" spans="1:19" s="56" customFormat="1" ht="15.75" thickBot="1" x14ac:dyDescent="0.3">
      <c r="A68" s="32"/>
      <c r="B68" s="83" t="s">
        <v>54</v>
      </c>
      <c r="C68" s="20"/>
      <c r="D68" s="109">
        <f>E68/E5</f>
        <v>8.9800000000000005E-2</v>
      </c>
      <c r="E68" s="110">
        <f>SUM(E66:E67)</f>
        <v>8980000</v>
      </c>
      <c r="G68" s="65">
        <f>H68/E5</f>
        <v>6.9500000000000006E-2</v>
      </c>
      <c r="H68" s="69">
        <f>SUM(H66:H67)</f>
        <v>6950000</v>
      </c>
      <c r="I68" s="65">
        <f>J68/E5</f>
        <v>0.01</v>
      </c>
      <c r="J68" s="69">
        <f>SUM(J66:J67)</f>
        <v>1000000</v>
      </c>
      <c r="K68" s="65">
        <f>L68/E5</f>
        <v>0.01</v>
      </c>
      <c r="L68" s="69">
        <f>SUM(L66:L67)</f>
        <v>1000000</v>
      </c>
      <c r="M68" s="65">
        <f>N68/E5</f>
        <v>0.01</v>
      </c>
      <c r="N68" s="69">
        <f>SUM(N66:N67)</f>
        <v>1000000</v>
      </c>
      <c r="O68" s="65">
        <f>P68/E5</f>
        <v>0.01</v>
      </c>
      <c r="P68" s="69">
        <f>SUM(P66:P67)</f>
        <v>1000000</v>
      </c>
      <c r="Q68" s="65">
        <f>R68/E5</f>
        <v>0.01</v>
      </c>
      <c r="R68" s="69">
        <f>SUM(R66:R67)</f>
        <v>1000000</v>
      </c>
      <c r="S68" s="20"/>
    </row>
  </sheetData>
  <mergeCells count="25">
    <mergeCell ref="A62:A64"/>
    <mergeCell ref="A37:A40"/>
    <mergeCell ref="A26:A27"/>
    <mergeCell ref="A31:A34"/>
    <mergeCell ref="A41:A44"/>
    <mergeCell ref="A47:A49"/>
    <mergeCell ref="A50:A52"/>
    <mergeCell ref="A55:A57"/>
    <mergeCell ref="A58:A60"/>
    <mergeCell ref="A13:A18"/>
    <mergeCell ref="A19:A23"/>
    <mergeCell ref="D8:E8"/>
    <mergeCell ref="D10:E10"/>
    <mergeCell ref="G10:H10"/>
    <mergeCell ref="G8:H8"/>
    <mergeCell ref="I10:J10"/>
    <mergeCell ref="K10:L10"/>
    <mergeCell ref="M10:N10"/>
    <mergeCell ref="O10:P10"/>
    <mergeCell ref="Q10:R10"/>
    <mergeCell ref="I8:J8"/>
    <mergeCell ref="K8:L8"/>
    <mergeCell ref="M8:N8"/>
    <mergeCell ref="O8:P8"/>
    <mergeCell ref="Q8:R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Header>&amp;LIMP-53c/PIR Rév. A du 12/07/2021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3E753ADDCA940808D71F1503B4EBF" ma:contentTypeVersion="2" ma:contentTypeDescription="Crée un document." ma:contentTypeScope="" ma:versionID="19f9f41aaba9cdce828e542cdeecefb7">
  <xsd:schema xmlns:xsd="http://www.w3.org/2001/XMLSchema" xmlns:xs="http://www.w3.org/2001/XMLSchema" xmlns:p="http://schemas.microsoft.com/office/2006/metadata/properties" xmlns:ns2="02ada104-823b-4448-a484-06bff61b75f9" targetNamespace="http://schemas.microsoft.com/office/2006/metadata/properties" ma:root="true" ma:fieldsID="214586c4edeede789970204dff8a3f73" ns2:_="">
    <xsd:import namespace="02ada104-823b-4448-a484-06bff61b75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da104-823b-4448-a484-06bff61b7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F3B417-B4FD-49A7-91D7-F7B158849DB2}">
  <ds:schemaRefs>
    <ds:schemaRef ds:uri="02ada104-823b-4448-a484-06bff61b75f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36E989-A00F-4C5F-B161-B44382C069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37F86-496C-4919-AD8A-7597B3654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ada104-823b-4448-a484-06bff61b7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FCH</vt:lpstr>
      <vt:lpstr>FSH</vt:lpstr>
      <vt:lpstr>FCH!Zone_d_impression</vt:lpstr>
      <vt:lpstr>FSH!Zone_d_impression</vt:lpstr>
    </vt:vector>
  </TitlesOfParts>
  <Company>Fond Social de l'Habitat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Guylaine PANUEL</dc:creator>
  <cp:lastModifiedBy>Camille STEPHAN-PERREY</cp:lastModifiedBy>
  <cp:lastPrinted>2021-06-18T04:49:55Z</cp:lastPrinted>
  <dcterms:created xsi:type="dcterms:W3CDTF">2021-03-30T03:14:09Z</dcterms:created>
  <dcterms:modified xsi:type="dcterms:W3CDTF">2022-12-28T02:28:16Z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0x0101006433E753ADDCA940808D71F1503B4EBF</vt:lpwstr>
  </property>
</Properties>
</file>