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G:\Technique\PRIVE\04 - Patrimoine\5-MARCHES VALORISATION\VALO 2023\Requalification PLM 1&amp;2\Consultation MOE\"/>
    </mc:Choice>
  </mc:AlternateContent>
  <xr:revisionPtr revIDLastSave="0" documentId="13_ncr:1_{73EA3D82-2FF2-470C-9B18-63589566E338}" xr6:coauthVersionLast="36" xr6:coauthVersionMax="36" xr10:uidLastSave="{00000000-0000-0000-0000-000000000000}"/>
  <bookViews>
    <workbookView xWindow="0" yWindow="0" windowWidth="28800" windowHeight="12225" tabRatio="418" xr2:uid="{00000000-000D-0000-FFFF-FFFF00000000}"/>
  </bookViews>
  <sheets>
    <sheet name="FCH" sheetId="5" r:id="rId1"/>
  </sheets>
  <definedNames>
    <definedName name="_xlnm.Print_Area" localSheetId="0">FCH!$A$1:$L$32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5" l="1"/>
  <c r="E26" i="5"/>
  <c r="E27" i="5"/>
  <c r="E24" i="5"/>
  <c r="E19" i="5"/>
  <c r="E20" i="5"/>
  <c r="E18" i="5"/>
  <c r="E17" i="5"/>
  <c r="E16" i="5"/>
  <c r="E15" i="5"/>
  <c r="E13" i="5"/>
  <c r="D12" i="5"/>
  <c r="J27" i="5" l="1"/>
  <c r="J26" i="5"/>
  <c r="J28" i="5" s="1"/>
  <c r="J23" i="5" s="1"/>
  <c r="J25" i="5"/>
  <c r="J24" i="5"/>
  <c r="I28" i="5"/>
  <c r="H24" i="5" l="1"/>
  <c r="H13" i="5"/>
  <c r="G28" i="5" l="1"/>
  <c r="H27" i="5"/>
  <c r="H26" i="5"/>
  <c r="H25" i="5"/>
  <c r="K21" i="5"/>
  <c r="I21" i="5"/>
  <c r="G21" i="5"/>
  <c r="L20" i="5"/>
  <c r="J20" i="5"/>
  <c r="H20" i="5"/>
  <c r="L19" i="5"/>
  <c r="J19" i="5"/>
  <c r="H19" i="5"/>
  <c r="L18" i="5"/>
  <c r="J18" i="5"/>
  <c r="H18" i="5"/>
  <c r="L17" i="5"/>
  <c r="J17" i="5"/>
  <c r="H17" i="5"/>
  <c r="L16" i="5"/>
  <c r="J16" i="5"/>
  <c r="H16" i="5"/>
  <c r="L15" i="5"/>
  <c r="J15" i="5"/>
  <c r="H15" i="5"/>
  <c r="K14" i="5"/>
  <c r="I14" i="5"/>
  <c r="G14" i="5"/>
  <c r="L13" i="5"/>
  <c r="J13" i="5"/>
  <c r="J21" i="5" l="1"/>
  <c r="J31" i="5" s="1"/>
  <c r="E14" i="5"/>
  <c r="E30" i="5" s="1"/>
  <c r="H28" i="5"/>
  <c r="H23" i="5" s="1"/>
  <c r="L14" i="5"/>
  <c r="L30" i="5" s="1"/>
  <c r="L21" i="5"/>
  <c r="L31" i="5" s="1"/>
  <c r="E28" i="5"/>
  <c r="H14" i="5"/>
  <c r="J14" i="5"/>
  <c r="J30" i="5" s="1"/>
  <c r="H21" i="5"/>
  <c r="H31" i="5" s="1"/>
  <c r="E23" i="5" l="1"/>
  <c r="D23" i="5" s="1"/>
  <c r="H12" i="5"/>
  <c r="H30" i="5"/>
  <c r="J12" i="5"/>
  <c r="L32" i="5"/>
  <c r="K32" i="5" s="1"/>
  <c r="E21" i="5"/>
  <c r="E31" i="5" s="1"/>
  <c r="E32" i="5" s="1"/>
  <c r="D32" i="5" s="1"/>
  <c r="L12" i="5"/>
  <c r="J32" i="5"/>
  <c r="I32" i="5" s="1"/>
  <c r="H32" i="5"/>
  <c r="G32" i="5" s="1"/>
  <c r="E12" i="5" l="1"/>
  <c r="D14" i="5" s="1"/>
  <c r="D28" i="5"/>
  <c r="D21" i="5" l="1"/>
  <c r="E33" i="5"/>
</calcChain>
</file>

<file path=xl/sharedStrings.xml><?xml version="1.0" encoding="utf-8"?>
<sst xmlns="http://schemas.openxmlformats.org/spreadsheetml/2006/main" count="42" uniqueCount="33">
  <si>
    <t>Taux</t>
  </si>
  <si>
    <t>Montant HT</t>
  </si>
  <si>
    <t>COTRAITANT n°2</t>
  </si>
  <si>
    <t>APD - PC/PL</t>
  </si>
  <si>
    <t>PRO</t>
  </si>
  <si>
    <t>AMT 1 &amp; 2</t>
  </si>
  <si>
    <t>SOUS-TOTAL TRANCHE FERME</t>
  </si>
  <si>
    <t>SOUS-TOTAL TRANCHE CONDITIONNELLE</t>
  </si>
  <si>
    <t>Architecte (mandataire)</t>
  </si>
  <si>
    <t>BET VRD</t>
  </si>
  <si>
    <t>Estimation financière des travaux</t>
  </si>
  <si>
    <t>OPC (PRO)</t>
  </si>
  <si>
    <t>OPC (CGT-RDT)</t>
  </si>
  <si>
    <t>OPC (DOE)</t>
  </si>
  <si>
    <t>OPC (CONF)</t>
  </si>
  <si>
    <t>1. Etudes (maximum 50% de la mission)</t>
  </si>
  <si>
    <t>2. Travaux (minimum 50% de la mission)</t>
  </si>
  <si>
    <t>1. Etudes</t>
  </si>
  <si>
    <t>2. Travaux</t>
  </si>
  <si>
    <t>Total Groupement</t>
  </si>
  <si>
    <t>TOTAL GENERAL</t>
  </si>
  <si>
    <t>FORFAIT / MISSION</t>
  </si>
  <si>
    <t>FORFAIT MISSION COMPLEMENTAIRE OPC</t>
  </si>
  <si>
    <r>
      <t xml:space="preserve">FORFAIT </t>
    </r>
    <r>
      <rPr>
        <b/>
        <sz val="9"/>
        <color theme="5"/>
        <rFont val="Calibri"/>
        <family val="2"/>
        <scheme val="minor"/>
      </rPr>
      <t>MISSION DE BASE</t>
    </r>
  </si>
  <si>
    <t>VISA</t>
  </si>
  <si>
    <t>DET</t>
  </si>
  <si>
    <t xml:space="preserve">Marché de maîtrise d'œuvre - Pièce n°3 Décomposition de la Rémunération </t>
  </si>
  <si>
    <t>AOR ( DOE - CONF)</t>
  </si>
  <si>
    <t>AOR (PA minimum 10% du montant total)</t>
  </si>
  <si>
    <t xml:space="preserve">BET </t>
  </si>
  <si>
    <t>COTRAITANT n°1 (mandataire)</t>
  </si>
  <si>
    <t>COTRAITANT n°3 (le cas échéant)</t>
  </si>
  <si>
    <t>Opération : Requalification de la résidence Palmiers 1 &amp;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</si>
</sst>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-* #,##0_-;_-* &quot;-&quot;_-;_-@_-"/>
    <numFmt numFmtId="165" formatCode="#,##0\ _€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5"/>
      <name val="Calibri"/>
      <family val="2"/>
      <scheme val="minor"/>
    </font>
    <font>
      <b/>
      <sz val="9"/>
      <color theme="5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4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4"/>
      <name val="Calibri"/>
      <family val="2"/>
      <scheme val="minor"/>
    </font>
    <font>
      <b/>
      <i/>
      <sz val="18"/>
      <color theme="5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5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7"/>
      <color theme="5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1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7"/>
      <name val="Calibri"/>
      <family val="2"/>
      <scheme val="minor"/>
    </font>
    <font>
      <b/>
      <i/>
      <sz val="7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i/>
      <sz val="14"/>
      <color theme="5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24" fillId="0" borderId="0" applyFont="0" applyFill="0" applyBorder="0" applyAlignment="0" applyProtection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9" fontId="0" fillId="0" borderId="0" xfId="0" applyNumberFormat="1"/>
    <xf numFmtId="0" fontId="9" fillId="0" borderId="0" xfId="0" applyFont="1"/>
    <xf numFmtId="0" fontId="12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165" fontId="8" fillId="0" borderId="7" xfId="0" applyNumberFormat="1" applyFont="1" applyBorder="1" applyAlignment="1">
      <alignment vertical="center"/>
    </xf>
    <xf numFmtId="165" fontId="8" fillId="0" borderId="0" xfId="0" applyNumberFormat="1" applyFont="1" applyFill="1" applyBorder="1" applyAlignment="1">
      <alignment vertical="center"/>
    </xf>
    <xf numFmtId="9" fontId="3" fillId="0" borderId="0" xfId="0" applyNumberFormat="1" applyFont="1" applyFill="1" applyBorder="1" applyAlignment="1">
      <alignment vertical="center"/>
    </xf>
    <xf numFmtId="10" fontId="3" fillId="0" borderId="0" xfId="0" applyNumberFormat="1" applyFont="1" applyFill="1" applyBorder="1" applyAlignment="1">
      <alignment vertical="center"/>
    </xf>
    <xf numFmtId="0" fontId="15" fillId="0" borderId="0" xfId="0" applyFont="1" applyAlignment="1">
      <alignment vertical="center" textRotation="90" wrapText="1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165" fontId="8" fillId="0" borderId="0" xfId="0" applyNumberFormat="1" applyFont="1" applyBorder="1" applyAlignment="1">
      <alignment vertical="center"/>
    </xf>
    <xf numFmtId="9" fontId="6" fillId="0" borderId="0" xfId="0" applyNumberFormat="1" applyFont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165" fontId="16" fillId="0" borderId="7" xfId="0" applyNumberFormat="1" applyFont="1" applyBorder="1" applyAlignment="1">
      <alignment vertical="center"/>
    </xf>
    <xf numFmtId="9" fontId="17" fillId="0" borderId="0" xfId="0" applyNumberFormat="1" applyFont="1"/>
    <xf numFmtId="9" fontId="16" fillId="0" borderId="7" xfId="0" applyNumberFormat="1" applyFont="1" applyBorder="1" applyAlignment="1">
      <alignment vertical="center"/>
    </xf>
    <xf numFmtId="165" fontId="16" fillId="0" borderId="0" xfId="0" applyNumberFormat="1" applyFont="1" applyFill="1" applyBorder="1" applyAlignment="1">
      <alignment vertical="center"/>
    </xf>
    <xf numFmtId="0" fontId="17" fillId="0" borderId="0" xfId="0" applyFont="1"/>
    <xf numFmtId="165" fontId="18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/>
    <xf numFmtId="0" fontId="8" fillId="0" borderId="0" xfId="0" applyFont="1" applyBorder="1" applyAlignment="1">
      <alignment horizontal="center" vertical="center"/>
    </xf>
    <xf numFmtId="9" fontId="3" fillId="0" borderId="0" xfId="0" applyNumberFormat="1" applyFont="1" applyBorder="1" applyAlignment="1">
      <alignment vertical="center"/>
    </xf>
    <xf numFmtId="10" fontId="4" fillId="0" borderId="0" xfId="0" applyNumberFormat="1" applyFont="1" applyBorder="1" applyAlignment="1">
      <alignment vertical="center"/>
    </xf>
    <xf numFmtId="9" fontId="1" fillId="0" borderId="0" xfId="0" applyNumberFormat="1" applyFont="1" applyBorder="1"/>
    <xf numFmtId="10" fontId="8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16" fillId="0" borderId="7" xfId="0" applyFont="1" applyFill="1" applyBorder="1" applyAlignment="1">
      <alignment vertical="center"/>
    </xf>
    <xf numFmtId="0" fontId="14" fillId="0" borderId="0" xfId="0" applyFont="1"/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165" fontId="6" fillId="0" borderId="7" xfId="0" applyNumberFormat="1" applyFont="1" applyBorder="1" applyAlignment="1">
      <alignment horizontal="right" vertical="center"/>
    </xf>
    <xf numFmtId="10" fontId="6" fillId="0" borderId="7" xfId="0" applyNumberFormat="1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165" fontId="6" fillId="0" borderId="7" xfId="0" applyNumberFormat="1" applyFont="1" applyBorder="1" applyAlignment="1">
      <alignment vertical="center"/>
    </xf>
    <xf numFmtId="165" fontId="6" fillId="0" borderId="7" xfId="0" applyNumberFormat="1" applyFont="1" applyFill="1" applyBorder="1" applyAlignment="1">
      <alignment horizontal="right" vertical="center"/>
    </xf>
    <xf numFmtId="0" fontId="20" fillId="0" borderId="0" xfId="0" applyFont="1" applyAlignment="1">
      <alignment horizontal="center" vertical="center" textRotation="90" wrapText="1"/>
    </xf>
    <xf numFmtId="0" fontId="20" fillId="0" borderId="0" xfId="0" applyFont="1" applyAlignment="1">
      <alignment vertical="center" textRotation="90" wrapText="1"/>
    </xf>
    <xf numFmtId="0" fontId="20" fillId="0" borderId="0" xfId="0" applyFont="1" applyBorder="1" applyAlignment="1">
      <alignment vertical="center" textRotation="90" wrapText="1"/>
    </xf>
    <xf numFmtId="9" fontId="20" fillId="0" borderId="0" xfId="0" applyNumberFormat="1" applyFont="1" applyBorder="1" applyAlignment="1">
      <alignment vertical="center" textRotation="90" wrapText="1"/>
    </xf>
    <xf numFmtId="0" fontId="6" fillId="0" borderId="7" xfId="0" applyFont="1" applyBorder="1" applyAlignment="1">
      <alignment vertical="center"/>
    </xf>
    <xf numFmtId="0" fontId="21" fillId="0" borderId="0" xfId="0" applyFont="1" applyAlignment="1">
      <alignment vertical="center" textRotation="90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10" fontId="6" fillId="0" borderId="1" xfId="0" applyNumberFormat="1" applyFont="1" applyBorder="1" applyAlignment="1">
      <alignment horizontal="center" vertical="center"/>
    </xf>
    <xf numFmtId="165" fontId="6" fillId="0" borderId="2" xfId="0" applyNumberFormat="1" applyFont="1" applyFill="1" applyBorder="1" applyAlignment="1">
      <alignment vertical="center"/>
    </xf>
    <xf numFmtId="10" fontId="18" fillId="0" borderId="3" xfId="0" applyNumberFormat="1" applyFont="1" applyBorder="1" applyAlignment="1">
      <alignment vertical="center"/>
    </xf>
    <xf numFmtId="165" fontId="18" fillId="0" borderId="4" xfId="0" applyNumberFormat="1" applyFont="1" applyBorder="1" applyAlignment="1">
      <alignment vertical="center"/>
    </xf>
    <xf numFmtId="10" fontId="16" fillId="0" borderId="3" xfId="0" applyNumberFormat="1" applyFont="1" applyBorder="1" applyAlignment="1">
      <alignment vertical="center"/>
    </xf>
    <xf numFmtId="165" fontId="16" fillId="0" borderId="4" xfId="0" applyNumberFormat="1" applyFont="1" applyBorder="1" applyAlignment="1">
      <alignment vertical="center"/>
    </xf>
    <xf numFmtId="10" fontId="16" fillId="0" borderId="5" xfId="0" applyNumberFormat="1" applyFont="1" applyBorder="1" applyAlignment="1">
      <alignment vertical="center"/>
    </xf>
    <xf numFmtId="165" fontId="16" fillId="0" borderId="6" xfId="0" applyNumberFormat="1" applyFont="1" applyBorder="1" applyAlignment="1">
      <alignment vertical="center"/>
    </xf>
    <xf numFmtId="165" fontId="6" fillId="0" borderId="2" xfId="0" applyNumberFormat="1" applyFont="1" applyBorder="1" applyAlignment="1">
      <alignment horizontal="right" vertical="center"/>
    </xf>
    <xf numFmtId="0" fontId="16" fillId="0" borderId="1" xfId="0" applyFont="1" applyBorder="1" applyAlignment="1">
      <alignment vertical="center"/>
    </xf>
    <xf numFmtId="165" fontId="16" fillId="0" borderId="2" xfId="0" applyNumberFormat="1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10" fontId="6" fillId="0" borderId="5" xfId="0" applyNumberFormat="1" applyFont="1" applyBorder="1" applyAlignment="1">
      <alignment horizontal="center" vertical="center"/>
    </xf>
    <xf numFmtId="165" fontId="6" fillId="0" borderId="6" xfId="0" applyNumberFormat="1" applyFont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20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/>
    </xf>
    <xf numFmtId="164" fontId="5" fillId="0" borderId="0" xfId="1" applyFont="1" applyAlignment="1">
      <alignment vertical="center"/>
    </xf>
    <xf numFmtId="10" fontId="8" fillId="2" borderId="7" xfId="0" applyNumberFormat="1" applyFont="1" applyFill="1" applyBorder="1" applyAlignment="1">
      <alignment vertical="center"/>
    </xf>
    <xf numFmtId="9" fontId="8" fillId="2" borderId="7" xfId="0" applyNumberFormat="1" applyFont="1" applyFill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 textRotation="90" wrapText="1"/>
    </xf>
    <xf numFmtId="0" fontId="20" fillId="0" borderId="15" xfId="0" applyFont="1" applyBorder="1" applyAlignment="1">
      <alignment horizontal="center" vertical="center" textRotation="90" wrapText="1"/>
    </xf>
    <xf numFmtId="0" fontId="20" fillId="0" borderId="16" xfId="0" applyFont="1" applyBorder="1" applyAlignment="1">
      <alignment horizontal="center" vertical="center" textRotation="90" wrapText="1"/>
    </xf>
    <xf numFmtId="0" fontId="20" fillId="0" borderId="7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2">
    <cellStyle name="Millier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57150</xdr:rowOff>
    </xdr:from>
    <xdr:to>
      <xdr:col>14</xdr:col>
      <xdr:colOff>213525</xdr:colOff>
      <xdr:row>6</xdr:row>
      <xdr:rowOff>179749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82250" y="57150"/>
          <a:ext cx="1728000" cy="17418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3"/>
  <sheetViews>
    <sheetView tabSelected="1" showRuler="0" view="pageLayout" zoomScaleNormal="100" workbookViewId="0">
      <selection activeCell="J3" sqref="J3"/>
    </sheetView>
  </sheetViews>
  <sheetFormatPr baseColWidth="10" defaultRowHeight="15" x14ac:dyDescent="0.25"/>
  <cols>
    <col min="1" max="1" width="6.85546875" style="58" customWidth="1"/>
    <col min="2" max="2" width="40.5703125" style="11" customWidth="1"/>
    <col min="3" max="3" width="2.85546875" style="14" customWidth="1"/>
    <col min="4" max="4" width="7.7109375" style="13" customWidth="1"/>
    <col min="5" max="5" width="10.7109375" style="13" customWidth="1"/>
    <col min="6" max="6" width="2.85546875" customWidth="1"/>
    <col min="7" max="7" width="7.7109375" style="11" customWidth="1"/>
    <col min="8" max="8" width="16.5703125" style="11" customWidth="1"/>
    <col min="9" max="9" width="7.7109375" style="11" customWidth="1"/>
    <col min="10" max="10" width="16.5703125" style="11" customWidth="1"/>
    <col min="11" max="11" width="7.7109375" style="11" customWidth="1"/>
    <col min="12" max="12" width="16.5703125" style="11" customWidth="1"/>
    <col min="13" max="13" width="11.140625" style="14" customWidth="1"/>
  </cols>
  <sheetData>
    <row r="1" spans="1:14" s="5" customFormat="1" ht="23.25" x14ac:dyDescent="0.35">
      <c r="A1" s="58"/>
      <c r="B1" s="6"/>
      <c r="C1" s="7"/>
      <c r="D1" s="8"/>
      <c r="E1" s="8"/>
      <c r="G1" s="6"/>
      <c r="H1" s="6"/>
      <c r="I1" s="6"/>
      <c r="J1" s="6"/>
      <c r="K1" s="6"/>
      <c r="L1" s="6"/>
      <c r="M1" s="7"/>
    </row>
    <row r="2" spans="1:14" s="4" customFormat="1" ht="26.25" x14ac:dyDescent="0.4">
      <c r="A2" s="58"/>
      <c r="B2" s="65" t="s">
        <v>32</v>
      </c>
      <c r="C2" s="26"/>
      <c r="D2" s="26"/>
      <c r="E2" s="26"/>
      <c r="G2" s="26"/>
      <c r="H2" s="26"/>
      <c r="I2" s="26"/>
      <c r="J2" s="26"/>
      <c r="K2" s="26"/>
      <c r="L2" s="26"/>
      <c r="M2" s="26"/>
    </row>
    <row r="3" spans="1:14" ht="23.25" x14ac:dyDescent="0.25">
      <c r="B3" s="66" t="s">
        <v>26</v>
      </c>
      <c r="C3" s="27"/>
      <c r="D3" s="27"/>
      <c r="E3" s="27"/>
      <c r="G3" s="27"/>
      <c r="H3" s="27"/>
      <c r="I3" s="27"/>
      <c r="J3" s="27"/>
      <c r="K3" s="27"/>
      <c r="L3" s="27"/>
      <c r="M3" s="27"/>
    </row>
    <row r="4" spans="1:14" ht="23.25" x14ac:dyDescent="0.25">
      <c r="B4" s="9"/>
      <c r="C4" s="9"/>
      <c r="D4" s="9"/>
      <c r="E4" s="9"/>
      <c r="G4" s="9"/>
      <c r="H4" s="9"/>
      <c r="I4" s="9"/>
      <c r="J4" s="9"/>
      <c r="K4" s="9"/>
      <c r="L4" s="9"/>
      <c r="M4" s="9"/>
    </row>
    <row r="5" spans="1:14" ht="15.75" x14ac:dyDescent="0.25">
      <c r="B5" s="67" t="s">
        <v>10</v>
      </c>
      <c r="C5" s="10"/>
      <c r="E5" s="21">
        <v>350000000</v>
      </c>
      <c r="G5" s="10"/>
      <c r="M5" s="12"/>
    </row>
    <row r="6" spans="1:14" ht="15.75" x14ac:dyDescent="0.25">
      <c r="B6" s="67"/>
      <c r="C6" s="10"/>
      <c r="E6" s="28"/>
      <c r="G6" s="10"/>
      <c r="M6" s="12"/>
    </row>
    <row r="7" spans="1:14" ht="15.75" thickBot="1" x14ac:dyDescent="0.3"/>
    <row r="8" spans="1:14" s="48" customFormat="1" ht="14.1" customHeight="1" x14ac:dyDescent="0.25">
      <c r="A8" s="25"/>
      <c r="B8" s="12"/>
      <c r="C8" s="19"/>
      <c r="D8" s="95" t="s">
        <v>21</v>
      </c>
      <c r="E8" s="96"/>
      <c r="G8" s="97" t="s">
        <v>30</v>
      </c>
      <c r="H8" s="97"/>
      <c r="I8" s="97" t="s">
        <v>2</v>
      </c>
      <c r="J8" s="97"/>
      <c r="K8" s="97" t="s">
        <v>31</v>
      </c>
      <c r="L8" s="97"/>
      <c r="M8" s="49"/>
    </row>
    <row r="9" spans="1:14" s="50" customFormat="1" ht="14.1" customHeight="1" x14ac:dyDescent="0.25">
      <c r="A9" s="57"/>
      <c r="B9" s="45"/>
      <c r="C9" s="45"/>
      <c r="D9" s="63" t="s">
        <v>0</v>
      </c>
      <c r="E9" s="64" t="s">
        <v>1</v>
      </c>
      <c r="G9" s="88" t="s">
        <v>0</v>
      </c>
      <c r="H9" s="88" t="s">
        <v>1</v>
      </c>
      <c r="I9" s="88" t="s">
        <v>0</v>
      </c>
      <c r="J9" s="88" t="s">
        <v>1</v>
      </c>
      <c r="K9" s="88" t="s">
        <v>0</v>
      </c>
      <c r="L9" s="88" t="s">
        <v>1</v>
      </c>
      <c r="M9" s="45"/>
    </row>
    <row r="10" spans="1:14" s="1" customFormat="1" ht="14.1" customHeight="1" thickBot="1" x14ac:dyDescent="0.3">
      <c r="A10" s="58"/>
      <c r="B10" s="15"/>
      <c r="C10" s="16"/>
      <c r="D10" s="102" t="s">
        <v>19</v>
      </c>
      <c r="E10" s="103"/>
      <c r="G10" s="94" t="s">
        <v>8</v>
      </c>
      <c r="H10" s="94"/>
      <c r="I10" s="94" t="s">
        <v>9</v>
      </c>
      <c r="J10" s="94"/>
      <c r="K10" s="94" t="s">
        <v>29</v>
      </c>
      <c r="L10" s="94"/>
      <c r="M10" s="17"/>
    </row>
    <row r="11" spans="1:14" s="39" customFormat="1" ht="14.1" customHeight="1" thickBot="1" x14ac:dyDescent="0.3">
      <c r="A11" s="59"/>
      <c r="B11" s="37"/>
      <c r="C11" s="16"/>
      <c r="D11" s="38"/>
      <c r="E11" s="38"/>
      <c r="G11" s="40"/>
      <c r="H11" s="40"/>
      <c r="I11" s="40"/>
      <c r="J11" s="40"/>
      <c r="K11" s="40"/>
      <c r="L11" s="40"/>
      <c r="M11" s="17"/>
    </row>
    <row r="12" spans="1:14" s="2" customFormat="1" ht="14.1" customHeight="1" x14ac:dyDescent="0.25">
      <c r="A12" s="57"/>
      <c r="B12" s="51" t="s">
        <v>23</v>
      </c>
      <c r="C12" s="18"/>
      <c r="D12" s="68">
        <f>SUM(G12,I12,K12)</f>
        <v>7.0000000000000007E-2</v>
      </c>
      <c r="E12" s="69">
        <f>SUM(E21,E14)</f>
        <v>24500000</v>
      </c>
      <c r="G12" s="92">
        <v>0.05</v>
      </c>
      <c r="H12" s="52">
        <f>SUM(H21,H14)</f>
        <v>17500000</v>
      </c>
      <c r="I12" s="92">
        <v>0.02</v>
      </c>
      <c r="J12" s="52">
        <f>SUM(J14,J21)</f>
        <v>7000000</v>
      </c>
      <c r="K12" s="92"/>
      <c r="L12" s="56">
        <f>SUM(L21,L14)</f>
        <v>0</v>
      </c>
      <c r="M12" s="18"/>
    </row>
    <row r="13" spans="1:14" ht="14.1" customHeight="1" x14ac:dyDescent="0.25">
      <c r="A13" s="98" t="s">
        <v>15</v>
      </c>
      <c r="B13" s="46" t="s">
        <v>3</v>
      </c>
      <c r="D13" s="70"/>
      <c r="E13" s="71">
        <f>SUM(H13,J13,L13)</f>
        <v>8575000</v>
      </c>
      <c r="F13" s="3"/>
      <c r="G13" s="93">
        <v>0.35</v>
      </c>
      <c r="H13" s="36">
        <f>E5*G13*G12</f>
        <v>6125000</v>
      </c>
      <c r="I13" s="93">
        <v>0.35</v>
      </c>
      <c r="J13" s="36">
        <f>E5*I13*I12</f>
        <v>2449999.9999999995</v>
      </c>
      <c r="K13" s="93"/>
      <c r="L13" s="36">
        <f>E5*K12*K13</f>
        <v>0</v>
      </c>
      <c r="M13" s="22"/>
      <c r="N13" s="3"/>
    </row>
    <row r="14" spans="1:14" s="35" customFormat="1" ht="14.1" customHeight="1" x14ac:dyDescent="0.25">
      <c r="A14" s="99"/>
      <c r="B14" s="47" t="s">
        <v>6</v>
      </c>
      <c r="C14" s="30"/>
      <c r="D14" s="72">
        <f>E14/E12</f>
        <v>0.35</v>
      </c>
      <c r="E14" s="73">
        <f>SUM(E13:E13)</f>
        <v>8575000</v>
      </c>
      <c r="F14" s="32"/>
      <c r="G14" s="33">
        <f t="shared" ref="G14:L14" si="0">SUM(G13:G13)</f>
        <v>0.35</v>
      </c>
      <c r="H14" s="31">
        <f t="shared" si="0"/>
        <v>6125000</v>
      </c>
      <c r="I14" s="33">
        <f t="shared" si="0"/>
        <v>0.35</v>
      </c>
      <c r="J14" s="31">
        <f t="shared" si="0"/>
        <v>2449999.9999999995</v>
      </c>
      <c r="K14" s="33">
        <f t="shared" si="0"/>
        <v>0</v>
      </c>
      <c r="L14" s="31">
        <f t="shared" si="0"/>
        <v>0</v>
      </c>
      <c r="M14" s="34"/>
      <c r="N14" s="32"/>
    </row>
    <row r="15" spans="1:14" ht="14.1" customHeight="1" x14ac:dyDescent="0.25">
      <c r="A15" s="98" t="s">
        <v>16</v>
      </c>
      <c r="B15" s="46" t="s">
        <v>4</v>
      </c>
      <c r="D15" s="70"/>
      <c r="E15" s="71">
        <f>SUM(H15,J15,L15)</f>
        <v>2450000</v>
      </c>
      <c r="F15" s="3"/>
      <c r="G15" s="93">
        <v>0.1</v>
      </c>
      <c r="H15" s="36">
        <f>E5*G15*G12</f>
        <v>1750000</v>
      </c>
      <c r="I15" s="93">
        <v>0.1</v>
      </c>
      <c r="J15" s="36">
        <f>E5*I15*I12</f>
        <v>700000</v>
      </c>
      <c r="K15" s="93"/>
      <c r="L15" s="36">
        <f>E5*K12*K15</f>
        <v>0</v>
      </c>
      <c r="M15" s="22"/>
      <c r="N15" s="3"/>
    </row>
    <row r="16" spans="1:14" ht="14.1" customHeight="1" x14ac:dyDescent="0.25">
      <c r="A16" s="100"/>
      <c r="B16" s="46" t="s">
        <v>5</v>
      </c>
      <c r="D16" s="70"/>
      <c r="E16" s="71">
        <f>SUM(H16,J16,L16)</f>
        <v>1225000</v>
      </c>
      <c r="F16" s="3"/>
      <c r="G16" s="93">
        <v>0.05</v>
      </c>
      <c r="H16" s="36">
        <f>E5*G16*G12</f>
        <v>875000</v>
      </c>
      <c r="I16" s="93">
        <v>0.05</v>
      </c>
      <c r="J16" s="36">
        <f>E5*I16*I12</f>
        <v>350000</v>
      </c>
      <c r="K16" s="93"/>
      <c r="L16" s="36">
        <f>E5*K12*K16</f>
        <v>0</v>
      </c>
      <c r="M16" s="22"/>
      <c r="N16" s="3"/>
    </row>
    <row r="17" spans="1:14" ht="14.1" customHeight="1" x14ac:dyDescent="0.25">
      <c r="A17" s="100"/>
      <c r="B17" s="46" t="s">
        <v>24</v>
      </c>
      <c r="D17" s="70"/>
      <c r="E17" s="71">
        <f>SUM(H17,J17,L17)</f>
        <v>490000</v>
      </c>
      <c r="F17" s="3"/>
      <c r="G17" s="93">
        <v>0.02</v>
      </c>
      <c r="H17" s="36">
        <f>E5*G17*G12</f>
        <v>350000</v>
      </c>
      <c r="I17" s="93">
        <v>0.02</v>
      </c>
      <c r="J17" s="36">
        <f>E5*I17*I12</f>
        <v>140000</v>
      </c>
      <c r="K17" s="93"/>
      <c r="L17" s="36">
        <f>E5*K12*K17</f>
        <v>0</v>
      </c>
      <c r="M17" s="22"/>
      <c r="N17" s="3"/>
    </row>
    <row r="18" spans="1:14" ht="14.1" customHeight="1" x14ac:dyDescent="0.25">
      <c r="A18" s="100"/>
      <c r="B18" s="46" t="s">
        <v>25</v>
      </c>
      <c r="D18" s="70"/>
      <c r="E18" s="71">
        <f>SUM(H18,J18,L18)</f>
        <v>8085000</v>
      </c>
      <c r="F18" s="3"/>
      <c r="G18" s="93">
        <v>0.33</v>
      </c>
      <c r="H18" s="36">
        <f>E5*G12*G18</f>
        <v>5775000</v>
      </c>
      <c r="I18" s="93">
        <v>0.33</v>
      </c>
      <c r="J18" s="36">
        <f>E5*I12*I18</f>
        <v>2310000</v>
      </c>
      <c r="K18" s="93"/>
      <c r="L18" s="36">
        <f>E5*K12*K18</f>
        <v>0</v>
      </c>
      <c r="M18" s="22"/>
      <c r="N18" s="3"/>
    </row>
    <row r="19" spans="1:14" ht="14.1" customHeight="1" x14ac:dyDescent="0.25">
      <c r="A19" s="100"/>
      <c r="B19" s="46" t="s">
        <v>27</v>
      </c>
      <c r="D19" s="70"/>
      <c r="E19" s="71">
        <f t="shared" ref="E19:E20" si="1">SUM(H19,J19,L19)</f>
        <v>1225000</v>
      </c>
      <c r="F19" s="3"/>
      <c r="G19" s="93">
        <v>0.05</v>
      </c>
      <c r="H19" s="36">
        <f>E5*G19*G12</f>
        <v>875000</v>
      </c>
      <c r="I19" s="93">
        <v>0.05</v>
      </c>
      <c r="J19" s="36">
        <f>E5*I19*I12</f>
        <v>350000</v>
      </c>
      <c r="K19" s="93"/>
      <c r="L19" s="36">
        <f>E5*K12*K19</f>
        <v>0</v>
      </c>
      <c r="M19" s="22"/>
      <c r="N19" s="3"/>
    </row>
    <row r="20" spans="1:14" ht="14.1" customHeight="1" x14ac:dyDescent="0.25">
      <c r="A20" s="100"/>
      <c r="B20" s="46" t="s">
        <v>28</v>
      </c>
      <c r="D20" s="70"/>
      <c r="E20" s="71">
        <f t="shared" si="1"/>
        <v>2450000</v>
      </c>
      <c r="F20" s="3"/>
      <c r="G20" s="93">
        <v>0.1</v>
      </c>
      <c r="H20" s="36">
        <f>E5*G20*G12</f>
        <v>1750000</v>
      </c>
      <c r="I20" s="93">
        <v>0.1</v>
      </c>
      <c r="J20" s="36">
        <f>E5*I20*I12</f>
        <v>700000</v>
      </c>
      <c r="K20" s="93"/>
      <c r="L20" s="36">
        <f>E5*K12*K20</f>
        <v>0</v>
      </c>
      <c r="M20" s="22"/>
      <c r="N20" s="3"/>
    </row>
    <row r="21" spans="1:14" s="35" customFormat="1" ht="14.1" customHeight="1" thickBot="1" x14ac:dyDescent="0.3">
      <c r="A21" s="99"/>
      <c r="B21" s="47" t="s">
        <v>7</v>
      </c>
      <c r="C21" s="30"/>
      <c r="D21" s="74">
        <f>E21/E12</f>
        <v>0.65</v>
      </c>
      <c r="E21" s="75">
        <f>SUM(E15:E16,E17:E20)</f>
        <v>15925000</v>
      </c>
      <c r="F21" s="32"/>
      <c r="G21" s="33">
        <f t="shared" ref="G21:L21" si="2">SUM(G15:G16,G17:G20)</f>
        <v>0.65</v>
      </c>
      <c r="H21" s="31">
        <f t="shared" si="2"/>
        <v>11375000</v>
      </c>
      <c r="I21" s="33">
        <f t="shared" si="2"/>
        <v>0.65</v>
      </c>
      <c r="J21" s="31">
        <f t="shared" si="2"/>
        <v>4550000</v>
      </c>
      <c r="K21" s="33">
        <f t="shared" si="2"/>
        <v>0</v>
      </c>
      <c r="L21" s="31">
        <f t="shared" si="2"/>
        <v>0</v>
      </c>
      <c r="M21" s="34"/>
      <c r="N21" s="32"/>
    </row>
    <row r="22" spans="1:14" s="43" customFormat="1" ht="14.1" customHeight="1" thickBot="1" x14ac:dyDescent="0.3">
      <c r="A22" s="60"/>
      <c r="B22" s="41"/>
      <c r="C22" s="23"/>
      <c r="D22" s="42"/>
      <c r="E22" s="29"/>
      <c r="H22" s="44"/>
      <c r="J22" s="44"/>
      <c r="L22" s="44"/>
      <c r="M22" s="24"/>
    </row>
    <row r="23" spans="1:14" s="2" customFormat="1" ht="14.1" customHeight="1" x14ac:dyDescent="0.25">
      <c r="A23" s="57"/>
      <c r="B23" s="90" t="s">
        <v>22</v>
      </c>
      <c r="C23" s="18"/>
      <c r="D23" s="68">
        <f>E23/E5</f>
        <v>1.9E-2</v>
      </c>
      <c r="E23" s="76">
        <f>SUM(E28)</f>
        <v>6650000</v>
      </c>
      <c r="G23" s="92">
        <v>0.01</v>
      </c>
      <c r="H23" s="52">
        <f>SUM(H28)</f>
        <v>3325000</v>
      </c>
      <c r="I23" s="92">
        <v>0.01</v>
      </c>
      <c r="J23" s="52">
        <f>SUM(J28)</f>
        <v>3325000</v>
      </c>
      <c r="K23" s="82"/>
      <c r="L23" s="84"/>
      <c r="M23" s="18"/>
    </row>
    <row r="24" spans="1:14" ht="14.1" customHeight="1" x14ac:dyDescent="0.25">
      <c r="A24" s="89" t="s">
        <v>17</v>
      </c>
      <c r="B24" s="20" t="s">
        <v>11</v>
      </c>
      <c r="D24" s="70"/>
      <c r="E24" s="71">
        <f>SUM(H24,J24,L24)</f>
        <v>350000</v>
      </c>
      <c r="F24" s="3"/>
      <c r="G24" s="93">
        <v>0.05</v>
      </c>
      <c r="H24" s="36">
        <f>E5*G24*G23</f>
        <v>175000</v>
      </c>
      <c r="I24" s="93">
        <v>0.05</v>
      </c>
      <c r="J24" s="36">
        <f>E5*I24*I23</f>
        <v>175000</v>
      </c>
      <c r="K24" s="87"/>
      <c r="L24" s="85"/>
      <c r="M24" s="22"/>
      <c r="N24" s="3"/>
    </row>
    <row r="25" spans="1:14" ht="14.1" customHeight="1" x14ac:dyDescent="0.25">
      <c r="A25" s="101" t="s">
        <v>18</v>
      </c>
      <c r="B25" s="20" t="s">
        <v>12</v>
      </c>
      <c r="D25" s="70"/>
      <c r="E25" s="71">
        <f t="shared" ref="E25:E27" si="3">SUM(H25,J25,L25)</f>
        <v>5600000</v>
      </c>
      <c r="F25" s="3"/>
      <c r="G25" s="93">
        <v>0.8</v>
      </c>
      <c r="H25" s="36">
        <f>E5*G25*G23</f>
        <v>2800000</v>
      </c>
      <c r="I25" s="93">
        <v>0.8</v>
      </c>
      <c r="J25" s="36">
        <f>E5*I25*I23</f>
        <v>2800000</v>
      </c>
      <c r="K25" s="87"/>
      <c r="L25" s="85"/>
      <c r="M25" s="22"/>
      <c r="N25" s="3"/>
    </row>
    <row r="26" spans="1:14" ht="14.1" customHeight="1" x14ac:dyDescent="0.25">
      <c r="A26" s="101"/>
      <c r="B26" s="20" t="s">
        <v>13</v>
      </c>
      <c r="D26" s="70"/>
      <c r="E26" s="71">
        <f t="shared" si="3"/>
        <v>350000</v>
      </c>
      <c r="F26" s="3"/>
      <c r="G26" s="93">
        <v>0.05</v>
      </c>
      <c r="H26" s="36">
        <f>E5*G26*G23</f>
        <v>175000</v>
      </c>
      <c r="I26" s="93">
        <v>0.05</v>
      </c>
      <c r="J26" s="36">
        <f>E5*I26*I23</f>
        <v>175000</v>
      </c>
      <c r="K26" s="87"/>
      <c r="L26" s="85"/>
      <c r="M26" s="22"/>
      <c r="N26" s="3"/>
    </row>
    <row r="27" spans="1:14" ht="14.1" customHeight="1" x14ac:dyDescent="0.25">
      <c r="A27" s="101"/>
      <c r="B27" s="20" t="s">
        <v>14</v>
      </c>
      <c r="D27" s="70"/>
      <c r="E27" s="71">
        <f t="shared" si="3"/>
        <v>350000</v>
      </c>
      <c r="F27" s="3"/>
      <c r="G27" s="93">
        <v>0.05</v>
      </c>
      <c r="H27" s="36">
        <f>E5*G27*G23</f>
        <v>175000</v>
      </c>
      <c r="I27" s="93">
        <v>0.05</v>
      </c>
      <c r="J27" s="36">
        <f>E5*I27*I23</f>
        <v>175000</v>
      </c>
      <c r="K27" s="87"/>
      <c r="L27" s="85"/>
      <c r="M27" s="22"/>
      <c r="N27" s="3"/>
    </row>
    <row r="28" spans="1:14" s="35" customFormat="1" ht="14.1" customHeight="1" thickBot="1" x14ac:dyDescent="0.3">
      <c r="A28" s="101"/>
      <c r="B28" s="54" t="s">
        <v>7</v>
      </c>
      <c r="C28" s="30"/>
      <c r="D28" s="74">
        <f>E28/E23</f>
        <v>1</v>
      </c>
      <c r="E28" s="75">
        <f>SUM(E24:E24,E25:E27)</f>
        <v>6650000</v>
      </c>
      <c r="F28" s="32"/>
      <c r="G28" s="33">
        <f>SUM(G24:G24,G25:G27)</f>
        <v>0.95000000000000018</v>
      </c>
      <c r="H28" s="31">
        <f>SUM(H24:H24,H25:H27)</f>
        <v>3325000</v>
      </c>
      <c r="I28" s="33">
        <f>SUM(I24:I24,I25:I27)</f>
        <v>0.95000000000000018</v>
      </c>
      <c r="J28" s="31">
        <f>SUM(J24:J24,J25:J27)</f>
        <v>3325000</v>
      </c>
      <c r="K28" s="83"/>
      <c r="L28" s="86"/>
      <c r="M28" s="34"/>
      <c r="N28" s="32"/>
    </row>
    <row r="29" spans="1:14" ht="14.1" customHeight="1" thickBot="1" x14ac:dyDescent="0.3"/>
    <row r="30" spans="1:14" s="35" customFormat="1" ht="14.1" customHeight="1" x14ac:dyDescent="0.25">
      <c r="A30" s="62"/>
      <c r="B30" s="54" t="s">
        <v>6</v>
      </c>
      <c r="C30" s="30"/>
      <c r="D30" s="77"/>
      <c r="E30" s="78">
        <f>E14</f>
        <v>8575000</v>
      </c>
      <c r="G30" s="54"/>
      <c r="H30" s="31">
        <f>H14</f>
        <v>6125000</v>
      </c>
      <c r="I30" s="54"/>
      <c r="J30" s="31">
        <f>J14</f>
        <v>2449999.9999999995</v>
      </c>
      <c r="K30" s="54"/>
      <c r="L30" s="31">
        <f>L14</f>
        <v>0</v>
      </c>
      <c r="M30" s="30"/>
    </row>
    <row r="31" spans="1:14" s="35" customFormat="1" ht="14.1" customHeight="1" x14ac:dyDescent="0.25">
      <c r="A31" s="62"/>
      <c r="B31" s="54" t="s">
        <v>7</v>
      </c>
      <c r="C31" s="30"/>
      <c r="D31" s="79"/>
      <c r="E31" s="73">
        <f>E21+E28</f>
        <v>22575000</v>
      </c>
      <c r="G31" s="54"/>
      <c r="H31" s="31">
        <f>H21+H28</f>
        <v>14700000</v>
      </c>
      <c r="I31" s="54"/>
      <c r="J31" s="31">
        <f>J21+J28</f>
        <v>7875000</v>
      </c>
      <c r="K31" s="54"/>
      <c r="L31" s="31">
        <f>L21+L28</f>
        <v>0</v>
      </c>
      <c r="M31" s="30"/>
    </row>
    <row r="32" spans="1:14" s="48" customFormat="1" ht="14.1" customHeight="1" thickBot="1" x14ac:dyDescent="0.3">
      <c r="A32" s="25"/>
      <c r="B32" s="61" t="s">
        <v>20</v>
      </c>
      <c r="C32" s="19"/>
      <c r="D32" s="80">
        <f>E32/E5</f>
        <v>8.8999999999999996E-2</v>
      </c>
      <c r="E32" s="81">
        <f>SUM(E30:E31)</f>
        <v>31150000</v>
      </c>
      <c r="G32" s="53">
        <f>H32/E5</f>
        <v>5.9499999999999997E-2</v>
      </c>
      <c r="H32" s="55">
        <f>SUM(H30:H31)</f>
        <v>20825000</v>
      </c>
      <c r="I32" s="53">
        <f>J32/E5</f>
        <v>2.9499999999999998E-2</v>
      </c>
      <c r="J32" s="55">
        <f>SUM(J30:J31)</f>
        <v>10325000</v>
      </c>
      <c r="K32" s="53">
        <f>L32/E5</f>
        <v>0</v>
      </c>
      <c r="L32" s="55">
        <f>SUM(L30:L31)</f>
        <v>0</v>
      </c>
      <c r="M32" s="19"/>
    </row>
    <row r="33" spans="5:5" x14ac:dyDescent="0.25">
      <c r="E33" s="91">
        <f>E12+E23-E32</f>
        <v>0</v>
      </c>
    </row>
  </sheetData>
  <mergeCells count="11">
    <mergeCell ref="A13:A14"/>
    <mergeCell ref="A15:A21"/>
    <mergeCell ref="A25:A28"/>
    <mergeCell ref="D10:E10"/>
    <mergeCell ref="G10:H10"/>
    <mergeCell ref="I10:J10"/>
    <mergeCell ref="K10:L10"/>
    <mergeCell ref="D8:E8"/>
    <mergeCell ref="G8:H8"/>
    <mergeCell ref="I8:J8"/>
    <mergeCell ref="K8:L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0" orientation="landscape" r:id="rId1"/>
  <headerFooter>
    <oddHeader>&amp;L&amp;K00-034IMP-53c/PIR Rév. A du 12/07/2021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33E753ADDCA940808D71F1503B4EBF" ma:contentTypeVersion="2" ma:contentTypeDescription="Crée un document." ma:contentTypeScope="" ma:versionID="19f9f41aaba9cdce828e542cdeecefb7">
  <xsd:schema xmlns:xsd="http://www.w3.org/2001/XMLSchema" xmlns:xs="http://www.w3.org/2001/XMLSchema" xmlns:p="http://schemas.microsoft.com/office/2006/metadata/properties" xmlns:ns2="02ada104-823b-4448-a484-06bff61b75f9" targetNamespace="http://schemas.microsoft.com/office/2006/metadata/properties" ma:root="true" ma:fieldsID="214586c4edeede789970204dff8a3f73" ns2:_="">
    <xsd:import namespace="02ada104-823b-4448-a484-06bff61b75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ada104-823b-4448-a484-06bff61b75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836E989-A00F-4C5F-B161-B44382C069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537F86-496C-4919-AD8A-7597B3654B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ada104-823b-4448-a484-06bff61b75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4F3B417-B4FD-49A7-91D7-F7B158849DB2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02ada104-823b-4448-a484-06bff61b75f9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FCH</vt:lpstr>
      <vt:lpstr>FCH!Zone_d_impression</vt:lpstr>
    </vt:vector>
  </TitlesOfParts>
  <Company>Fond Social de l'Habitat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Guylaine PANUEL</dc:creator>
  <cp:lastModifiedBy>Camille Stephan-Perrey</cp:lastModifiedBy>
  <cp:lastPrinted>2022-09-28T00:23:25Z</cp:lastPrinted>
  <dcterms:created xsi:type="dcterms:W3CDTF">2021-03-30T03:14:09Z</dcterms:created>
  <dcterms:modified xsi:type="dcterms:W3CDTF">2022-12-22T21:14:06Z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0x0101006433E753ADDCA940808D71F1503B4EBF</vt:lpwstr>
  </property>
</Properties>
</file>