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14-19 BAD\03 - TRAVAUX\AO DCE-BAD 5 résidences\DPGF-EPF ENTREPRISES\"/>
    </mc:Choice>
  </mc:AlternateContent>
  <xr:revisionPtr revIDLastSave="0" documentId="13_ncr:1_{5484AC89-684C-4133-8A2F-096DD169AA89}" xr6:coauthVersionLast="36" xr6:coauthVersionMax="47" xr10:uidLastSave="{00000000-0000-0000-0000-000000000000}"/>
  <bookViews>
    <workbookView xWindow="0" yWindow="0" windowWidth="28800" windowHeight="12225" tabRatio="881" xr2:uid="{00000000-000D-0000-FFFF-FFFF00000000}"/>
  </bookViews>
  <sheets>
    <sheet name="10 CYCAS" sheetId="20" r:id="rId1"/>
    <sheet name="10 BARRAU" sheetId="19" r:id="rId2"/>
    <sheet name="10 TERRASSES LAGON" sheetId="21" r:id="rId3"/>
    <sheet name="10 Récap" sheetId="6" r:id="rId4"/>
    <sheet name="13 CYCAS" sheetId="25" r:id="rId5"/>
    <sheet name="13 BARRAU" sheetId="27" r:id="rId6"/>
    <sheet name="13 Récap" sheetId="28" r:id="rId7"/>
    <sheet name="14 CYCAS" sheetId="8" r:id="rId8"/>
    <sheet name="14 BARRAU" sheetId="29" r:id="rId9"/>
    <sheet name="14 TERRASSES DU LAGON" sheetId="30" r:id="rId10"/>
    <sheet name="14 Récap" sheetId="31" r:id="rId11"/>
    <sheet name="16B CYCAS" sheetId="11" r:id="rId12"/>
    <sheet name="16B BARRAU" sheetId="32" r:id="rId13"/>
    <sheet name="16B Récap." sheetId="33" r:id="rId14"/>
    <sheet name="19 CYCAS" sheetId="12" r:id="rId15"/>
    <sheet name="19 BARRAU" sheetId="34" r:id="rId16"/>
    <sheet name="19 TERRASSES DU LAGON" sheetId="35" r:id="rId17"/>
    <sheet name="19 Récap." sheetId="36" r:id="rId18"/>
    <sheet name="22 CYCAS" sheetId="26" r:id="rId19"/>
    <sheet name="22 BARRAU" sheetId="37" r:id="rId20"/>
    <sheet name="22 Récap" sheetId="38" r:id="rId21"/>
    <sheet name="DQE Récap" sheetId="18" r:id="rId22"/>
  </sheets>
  <definedNames>
    <definedName name="_Toc163815703" localSheetId="1">'10 BARRAU'!#REF!</definedName>
    <definedName name="_Toc163815703" localSheetId="0">'10 CYCAS'!#REF!</definedName>
    <definedName name="_Toc163815703" localSheetId="3">'10 Récap'!#REF!</definedName>
    <definedName name="_Toc163815703" localSheetId="2">'10 TERRASSES LAGON'!#REF!</definedName>
    <definedName name="_Toc92866801" localSheetId="12">'16B BARRAU'!$B$11</definedName>
    <definedName name="_Toc92866801" localSheetId="11">'16B CYCAS'!$B$11</definedName>
    <definedName name="_Toc92866801" localSheetId="13">'16B Récap.'!$B$11</definedName>
    <definedName name="_Toc92866801" localSheetId="15">'19 BARRAU'!$B$17</definedName>
    <definedName name="_Toc92866801" localSheetId="14">'19 CYCAS'!$B$17</definedName>
    <definedName name="_Toc92866801" localSheetId="17">'19 Récap.'!$B$17</definedName>
    <definedName name="_Toc92866801" localSheetId="16">'19 TERRASSES DU LAGON'!$B$17</definedName>
    <definedName name="_Toc92866801" localSheetId="19">'22 BARRAU'!$B$14</definedName>
    <definedName name="_Toc92866801" localSheetId="18">'22 CYCAS'!$B$14</definedName>
    <definedName name="_Toc92866801" localSheetId="20">'22 Récap'!$B$14</definedName>
    <definedName name="_Toc92866801" localSheetId="21">'DQE Récap'!#REF!</definedName>
    <definedName name="_xlnm.Print_Titles" localSheetId="1">'10 BARRAU'!$8:$9</definedName>
    <definedName name="_xlnm.Print_Titles" localSheetId="0">'10 CYCAS'!$8:$9</definedName>
    <definedName name="_xlnm.Print_Titles" localSheetId="3">'10 Récap'!$8:$9</definedName>
    <definedName name="_xlnm.Print_Titles" localSheetId="2">'10 TERRASSES LAGON'!$8:$9</definedName>
    <definedName name="_xlnm.Print_Titles" localSheetId="5">'13 BARRAU'!$8:$9</definedName>
    <definedName name="_xlnm.Print_Titles" localSheetId="4">'13 CYCAS'!$8:$9</definedName>
    <definedName name="_xlnm.Print_Titles" localSheetId="6">'13 Récap'!$8:$9</definedName>
    <definedName name="_xlnm.Print_Titles" localSheetId="8">'14 BARRAU'!$8:$9</definedName>
    <definedName name="_xlnm.Print_Titles" localSheetId="7">'14 CYCAS'!$8:$9</definedName>
    <definedName name="_xlnm.Print_Titles" localSheetId="10">'14 Récap'!$8:$9</definedName>
    <definedName name="_xlnm.Print_Titles" localSheetId="9">'14 TERRASSES DU LAGON'!$8:$9</definedName>
    <definedName name="_xlnm.Print_Titles" localSheetId="12">'16B BARRAU'!$8:$9</definedName>
    <definedName name="_xlnm.Print_Titles" localSheetId="11">'16B CYCAS'!$8:$9</definedName>
    <definedName name="_xlnm.Print_Titles" localSheetId="13">'16B Récap.'!$8:$9</definedName>
    <definedName name="_xlnm.Print_Titles" localSheetId="15">'19 BARRAU'!$8:$9</definedName>
    <definedName name="_xlnm.Print_Titles" localSheetId="14">'19 CYCAS'!$8:$9</definedName>
    <definedName name="_xlnm.Print_Titles" localSheetId="17">'19 Récap.'!$8:$9</definedName>
    <definedName name="_xlnm.Print_Titles" localSheetId="16">'19 TERRASSES DU LAGON'!$8:$9</definedName>
    <definedName name="_xlnm.Print_Titles" localSheetId="19">'22 BARRAU'!$8:$9</definedName>
    <definedName name="_xlnm.Print_Titles" localSheetId="18">'22 CYCAS'!$8:$9</definedName>
    <definedName name="_xlnm.Print_Titles" localSheetId="20">'22 Récap'!$8:$9</definedName>
    <definedName name="_xlnm.Print_Titles" localSheetId="21">'DQE Récap'!$8:$9</definedName>
    <definedName name="_xlnm.Print_Area" localSheetId="1">'10 BARRAU'!$A$1:$F$23</definedName>
    <definedName name="_xlnm.Print_Area" localSheetId="0">'10 CYCAS'!$A$1:$F$23</definedName>
    <definedName name="_xlnm.Print_Area" localSheetId="3">'10 Récap'!$A$1:$F$23</definedName>
    <definedName name="_xlnm.Print_Area" localSheetId="2">'10 TERRASSES LAGON'!$A$1:$F$23</definedName>
    <definedName name="_xlnm.Print_Area" localSheetId="5">'13 BARRAU'!$A$1:$F$23</definedName>
    <definedName name="_xlnm.Print_Area" localSheetId="4">'13 CYCAS'!$A$1:$F$23</definedName>
    <definedName name="_xlnm.Print_Area" localSheetId="6">'13 Récap'!$A$1:$F$23</definedName>
    <definedName name="_xlnm.Print_Area" localSheetId="8">'14 BARRAU'!$A$1:$F$35</definedName>
    <definedName name="_xlnm.Print_Area" localSheetId="7">'14 CYCAS'!$A$1:$F$35</definedName>
    <definedName name="_xlnm.Print_Area" localSheetId="10">'14 Récap'!$A$1:$F$35</definedName>
    <definedName name="_xlnm.Print_Area" localSheetId="9">'14 TERRASSES DU LAGON'!$A$1:$F$35</definedName>
    <definedName name="_xlnm.Print_Area" localSheetId="12">'16B BARRAU'!$A$1:$F$16</definedName>
    <definedName name="_xlnm.Print_Area" localSheetId="11">'16B CYCAS'!$A$1:$F$16</definedName>
    <definedName name="_xlnm.Print_Area" localSheetId="13">'16B Récap.'!$A$1:$F$16</definedName>
    <definedName name="_xlnm.Print_Area" localSheetId="15">'19 BARRAU'!$A$1:$F$26</definedName>
    <definedName name="_xlnm.Print_Area" localSheetId="14">'19 CYCAS'!$A$1:$F$26</definedName>
    <definedName name="_xlnm.Print_Area" localSheetId="17">'19 Récap.'!$A$1:$F$26</definedName>
    <definedName name="_xlnm.Print_Area" localSheetId="16">'19 TERRASSES DU LAGON'!$A$1:$F$26</definedName>
    <definedName name="_xlnm.Print_Area" localSheetId="19">'22 BARRAU'!$A$1:$F$18</definedName>
    <definedName name="_xlnm.Print_Area" localSheetId="18">'22 CYCAS'!$A$1:$F$18</definedName>
    <definedName name="_xlnm.Print_Area" localSheetId="20">'22 Récap'!$A$1:$F$18</definedName>
    <definedName name="_xlnm.Print_Area" localSheetId="21">'DQE Récap'!$A$1:$F$20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8" l="1"/>
  <c r="F15" i="8"/>
  <c r="F16" i="8"/>
  <c r="F14" i="29"/>
  <c r="F15" i="29"/>
  <c r="F16" i="29"/>
  <c r="F14" i="31"/>
  <c r="F15" i="31"/>
  <c r="F16" i="31"/>
  <c r="F14" i="30"/>
  <c r="F15" i="30"/>
  <c r="F16" i="30"/>
  <c r="D22" i="34"/>
  <c r="D18" i="34"/>
  <c r="D19" i="34"/>
  <c r="D20" i="34"/>
  <c r="D20" i="36"/>
  <c r="F20" i="36" s="1"/>
  <c r="D14" i="34"/>
  <c r="D13" i="34"/>
  <c r="F14" i="34"/>
  <c r="D12" i="19"/>
  <c r="D16" i="19"/>
  <c r="D15" i="19"/>
  <c r="D19" i="19"/>
  <c r="D18" i="19"/>
  <c r="D22" i="35"/>
  <c r="D18" i="35"/>
  <c r="D20" i="35"/>
  <c r="F20" i="35"/>
  <c r="D13" i="35"/>
  <c r="F13" i="35" s="1"/>
  <c r="D16" i="21"/>
  <c r="D15" i="21"/>
  <c r="D18" i="20"/>
  <c r="D15" i="20"/>
  <c r="D22" i="12"/>
  <c r="D18" i="12"/>
  <c r="D20" i="12"/>
  <c r="D19" i="12"/>
  <c r="D16" i="12"/>
  <c r="F14" i="12"/>
  <c r="F15" i="12"/>
  <c r="F16" i="12"/>
  <c r="F17" i="12"/>
  <c r="F18" i="12"/>
  <c r="F19" i="12"/>
  <c r="F20" i="12"/>
  <c r="F21" i="12"/>
  <c r="F22" i="12"/>
  <c r="D14" i="12"/>
  <c r="D13" i="12"/>
  <c r="D12" i="37"/>
  <c r="D11" i="37"/>
  <c r="D13" i="26"/>
  <c r="F13" i="26" s="1"/>
  <c r="D11" i="26"/>
  <c r="F11" i="26" s="1"/>
  <c r="D12" i="38"/>
  <c r="D13" i="38"/>
  <c r="F13" i="38" s="1"/>
  <c r="D14" i="38"/>
  <c r="F14" i="38" s="1"/>
  <c r="F15" i="38"/>
  <c r="F12" i="38"/>
  <c r="F15" i="37"/>
  <c r="F14" i="37"/>
  <c r="F13" i="37"/>
  <c r="F12" i="37"/>
  <c r="F14" i="26"/>
  <c r="F12" i="26"/>
  <c r="D13" i="36"/>
  <c r="F13" i="36" s="1"/>
  <c r="D14" i="36"/>
  <c r="D16" i="36"/>
  <c r="F16" i="36" s="1"/>
  <c r="D18" i="36"/>
  <c r="F18" i="36" s="1"/>
  <c r="D19" i="36"/>
  <c r="F19" i="36" s="1"/>
  <c r="D22" i="36"/>
  <c r="F22" i="36" s="1"/>
  <c r="D12" i="36"/>
  <c r="F12" i="36" s="1"/>
  <c r="F23" i="36"/>
  <c r="F21" i="36"/>
  <c r="F17" i="36"/>
  <c r="F15" i="36"/>
  <c r="F11" i="36"/>
  <c r="F23" i="35"/>
  <c r="F22" i="35"/>
  <c r="F21" i="35"/>
  <c r="F19" i="35"/>
  <c r="F18" i="35"/>
  <c r="F17" i="35"/>
  <c r="F16" i="35"/>
  <c r="F15" i="35"/>
  <c r="F12" i="35"/>
  <c r="F11" i="35"/>
  <c r="F23" i="34"/>
  <c r="F22" i="34"/>
  <c r="F21" i="34"/>
  <c r="F19" i="34"/>
  <c r="F18" i="34"/>
  <c r="F17" i="34"/>
  <c r="F16" i="34"/>
  <c r="F15" i="34"/>
  <c r="F13" i="34"/>
  <c r="F12" i="34"/>
  <c r="F11" i="34"/>
  <c r="D11" i="33"/>
  <c r="F11" i="33" s="1"/>
  <c r="F14" i="33" s="1"/>
  <c r="F13" i="33"/>
  <c r="F12" i="33"/>
  <c r="F13" i="32"/>
  <c r="F12" i="32"/>
  <c r="F11" i="32"/>
  <c r="F14" i="32" s="1"/>
  <c r="D14" i="18" s="1"/>
  <c r="D13" i="31"/>
  <c r="F13" i="31" s="1"/>
  <c r="D15" i="31"/>
  <c r="D16" i="31"/>
  <c r="D17" i="31"/>
  <c r="F17" i="31" s="1"/>
  <c r="F18" i="31"/>
  <c r="D19" i="31"/>
  <c r="F19" i="31" s="1"/>
  <c r="D20" i="31"/>
  <c r="F20" i="31" s="1"/>
  <c r="D21" i="31"/>
  <c r="D23" i="31"/>
  <c r="F23" i="31" s="1"/>
  <c r="D24" i="31"/>
  <c r="F24" i="31" s="1"/>
  <c r="D25" i="31"/>
  <c r="F25" i="31" s="1"/>
  <c r="D27" i="31"/>
  <c r="F27" i="31" s="1"/>
  <c r="D28" i="31"/>
  <c r="F28" i="31" s="1"/>
  <c r="D29" i="31"/>
  <c r="F29" i="31" s="1"/>
  <c r="D30" i="31"/>
  <c r="F30" i="31" s="1"/>
  <c r="D11" i="31"/>
  <c r="F11" i="31" s="1"/>
  <c r="F32" i="31"/>
  <c r="F31" i="31"/>
  <c r="F26" i="31"/>
  <c r="F22" i="31"/>
  <c r="F21" i="31"/>
  <c r="F12" i="31"/>
  <c r="F32" i="30"/>
  <c r="F31" i="30"/>
  <c r="F30" i="30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3" i="30"/>
  <c r="F12" i="30"/>
  <c r="F11" i="30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3" i="29"/>
  <c r="F12" i="29"/>
  <c r="F11" i="29"/>
  <c r="D11" i="38" l="1"/>
  <c r="F11" i="38" s="1"/>
  <c r="F20" i="34"/>
  <c r="F24" i="34" s="1"/>
  <c r="D15" i="18" s="1"/>
  <c r="F24" i="35"/>
  <c r="E15" i="18" s="1"/>
  <c r="F24" i="36"/>
  <c r="F25" i="36" s="1"/>
  <c r="F26" i="36" s="1"/>
  <c r="F11" i="37"/>
  <c r="F16" i="37" s="1"/>
  <c r="D16" i="18" s="1"/>
  <c r="F33" i="30"/>
  <c r="E13" i="18" s="1"/>
  <c r="F33" i="29"/>
  <c r="D13" i="18" s="1"/>
  <c r="F33" i="31"/>
  <c r="F34" i="31" s="1"/>
  <c r="F35" i="31" s="1"/>
  <c r="F16" i="38"/>
  <c r="F17" i="38" s="1"/>
  <c r="F18" i="38" s="1"/>
  <c r="F15" i="33"/>
  <c r="F16" i="33" s="1"/>
  <c r="F15" i="32"/>
  <c r="F16" i="32" s="1"/>
  <c r="F25" i="34" l="1"/>
  <c r="F26" i="34" s="1"/>
  <c r="F25" i="35"/>
  <c r="F26" i="35" s="1"/>
  <c r="F17" i="37"/>
  <c r="F18" i="37" s="1"/>
  <c r="F34" i="30"/>
  <c r="F35" i="30" s="1"/>
  <c r="F34" i="29"/>
  <c r="F35" i="29" s="1"/>
  <c r="F30" i="8"/>
  <c r="F29" i="8"/>
  <c r="F25" i="8"/>
  <c r="F21" i="8"/>
  <c r="F20" i="8"/>
  <c r="F11" i="8"/>
  <c r="D12" i="28"/>
  <c r="F12" i="28" s="1"/>
  <c r="D14" i="28"/>
  <c r="F14" i="28" s="1"/>
  <c r="D15" i="28"/>
  <c r="F15" i="28" s="1"/>
  <c r="D16" i="28"/>
  <c r="F16" i="28" s="1"/>
  <c r="D18" i="28"/>
  <c r="F18" i="28" s="1"/>
  <c r="D11" i="28"/>
  <c r="F11" i="28" s="1"/>
  <c r="F20" i="28"/>
  <c r="F19" i="28"/>
  <c r="F17" i="28"/>
  <c r="F13" i="28"/>
  <c r="F20" i="27"/>
  <c r="F19" i="27"/>
  <c r="F18" i="27"/>
  <c r="F17" i="27"/>
  <c r="F16" i="27"/>
  <c r="F15" i="27"/>
  <c r="F14" i="27"/>
  <c r="F13" i="27"/>
  <c r="F12" i="27"/>
  <c r="F11" i="27"/>
  <c r="D13" i="6"/>
  <c r="F13" i="6" s="1"/>
  <c r="D15" i="6"/>
  <c r="D16" i="6"/>
  <c r="D18" i="6"/>
  <c r="F18" i="6" s="1"/>
  <c r="D19" i="6"/>
  <c r="F19" i="6" s="1"/>
  <c r="D12" i="6"/>
  <c r="F12" i="6" s="1"/>
  <c r="F15" i="26"/>
  <c r="F16" i="26"/>
  <c r="F17" i="26" s="1"/>
  <c r="F20" i="25"/>
  <c r="F19" i="25"/>
  <c r="F18" i="25"/>
  <c r="F17" i="25"/>
  <c r="F16" i="25"/>
  <c r="F15" i="25"/>
  <c r="F14" i="25"/>
  <c r="F13" i="25"/>
  <c r="F12" i="25"/>
  <c r="F11" i="25"/>
  <c r="F17" i="6"/>
  <c r="F14" i="6"/>
  <c r="C16" i="18" l="1"/>
  <c r="F16" i="18" s="1"/>
  <c r="F21" i="27"/>
  <c r="F22" i="27" s="1"/>
  <c r="F23" i="27" s="1"/>
  <c r="F21" i="28"/>
  <c r="F21" i="25"/>
  <c r="F22" i="25"/>
  <c r="C12" i="18"/>
  <c r="F23" i="25"/>
  <c r="F22" i="28"/>
  <c r="F23" i="28" s="1"/>
  <c r="F18" i="26"/>
  <c r="F16" i="21"/>
  <c r="F15" i="19"/>
  <c r="F15" i="20"/>
  <c r="F19" i="21"/>
  <c r="F18" i="21"/>
  <c r="F17" i="21"/>
  <c r="F15" i="21"/>
  <c r="F14" i="21"/>
  <c r="F13" i="21"/>
  <c r="F12" i="21"/>
  <c r="F19" i="20"/>
  <c r="F18" i="20"/>
  <c r="F17" i="20"/>
  <c r="F16" i="20"/>
  <c r="F14" i="20"/>
  <c r="F13" i="20"/>
  <c r="F12" i="20"/>
  <c r="F19" i="19"/>
  <c r="F18" i="19"/>
  <c r="F17" i="19"/>
  <c r="F16" i="19"/>
  <c r="F14" i="19"/>
  <c r="F13" i="19"/>
  <c r="F12" i="19"/>
  <c r="F15" i="6"/>
  <c r="F16" i="6"/>
  <c r="F21" i="19" l="1"/>
  <c r="D11" i="18" s="1"/>
  <c r="F21" i="6"/>
  <c r="F22" i="6" s="1"/>
  <c r="F23" i="6" s="1"/>
  <c r="F21" i="21"/>
  <c r="F22" i="21" s="1"/>
  <c r="F23" i="21" s="1"/>
  <c r="F21" i="20"/>
  <c r="C11" i="18"/>
  <c r="F22" i="20"/>
  <c r="F23" i="20" s="1"/>
  <c r="D12" i="18"/>
  <c r="F22" i="19" l="1"/>
  <c r="F23" i="19" s="1"/>
  <c r="E11" i="18"/>
  <c r="E18" i="18" s="1"/>
  <c r="E19" i="18" s="1"/>
  <c r="E20" i="18" s="1"/>
  <c r="D18" i="18"/>
  <c r="D19" i="18" s="1"/>
  <c r="D20" i="18" s="1"/>
  <c r="F11" i="18"/>
  <c r="F12" i="18"/>
  <c r="F13" i="12"/>
  <c r="F23" i="12" l="1"/>
  <c r="F12" i="12"/>
  <c r="F24" i="12" s="1"/>
  <c r="F11" i="12"/>
  <c r="C15" i="18" l="1"/>
  <c r="F15" i="18" s="1"/>
  <c r="F25" i="12"/>
  <c r="F26" i="12" s="1"/>
  <c r="F13" i="11"/>
  <c r="F12" i="11"/>
  <c r="F11" i="11"/>
  <c r="F14" i="11" s="1"/>
  <c r="F15" i="11" l="1"/>
  <c r="F16" i="11" s="1"/>
  <c r="C14" i="18"/>
  <c r="F32" i="8"/>
  <c r="F31" i="8"/>
  <c r="F28" i="8"/>
  <c r="F27" i="8"/>
  <c r="F26" i="8"/>
  <c r="F24" i="8"/>
  <c r="F23" i="8"/>
  <c r="F22" i="8"/>
  <c r="F19" i="8"/>
  <c r="F18" i="8"/>
  <c r="F17" i="8"/>
  <c r="F13" i="8"/>
  <c r="F12" i="8"/>
  <c r="F33" i="8" l="1"/>
  <c r="C13" i="18" s="1"/>
  <c r="F13" i="18" s="1"/>
  <c r="F14" i="18"/>
  <c r="F34" i="8" l="1"/>
  <c r="F35" i="8" s="1"/>
  <c r="F18" i="18"/>
  <c r="F19" i="18" s="1"/>
  <c r="F20" i="18" s="1"/>
  <c r="C18" i="18"/>
  <c r="C19" i="18" s="1"/>
  <c r="C20" i="18" s="1"/>
</calcChain>
</file>

<file path=xl/sharedStrings.xml><?xml version="1.0" encoding="utf-8"?>
<sst xmlns="http://schemas.openxmlformats.org/spreadsheetml/2006/main" count="896" uniqueCount="165">
  <si>
    <t>Code</t>
  </si>
  <si>
    <t>Désignation</t>
  </si>
  <si>
    <t>Montant HT</t>
  </si>
  <si>
    <t>Montant TTC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</si>
  <si>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</si>
  <si>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</si>
  <si>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</si>
  <si>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</si>
  <si>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</si>
  <si>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</si>
  <si>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</si>
  <si>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</si>
  <si>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</si>
  <si>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</si>
  <si>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</si>
  <si>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</si>
  <si>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</si>
  <si>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10.3.2.1</t>
  </si>
  <si>
    <t>10.3.2.2</t>
  </si>
  <si>
    <t>10.3.3</t>
  </si>
  <si>
    <t>10.3.3.1</t>
  </si>
  <si>
    <t>10.3.4</t>
  </si>
  <si>
    <t>Peinture sur boiseries</t>
  </si>
  <si>
    <t>14.3.1</t>
  </si>
  <si>
    <t>Dépose d'appareils sanitaires</t>
  </si>
  <si>
    <t>14.3.2</t>
  </si>
  <si>
    <t>Réseaux distribution / évacuation</t>
  </si>
  <si>
    <t>14.3.2.1</t>
  </si>
  <si>
    <t>14.3.3</t>
  </si>
  <si>
    <t>Vannes et robinetterie</t>
  </si>
  <si>
    <t>14.3.3.1</t>
  </si>
  <si>
    <t>14.3.3.2</t>
  </si>
  <si>
    <t>Robinetterie pour lavabo ou vasque à encastrer</t>
  </si>
  <si>
    <t>14.3.4</t>
  </si>
  <si>
    <t>Appareillages</t>
  </si>
  <si>
    <t>14.3.4.1</t>
  </si>
  <si>
    <t>Vasque à encastrer</t>
  </si>
  <si>
    <t>14.3.5</t>
  </si>
  <si>
    <t>Accessoires</t>
  </si>
  <si>
    <t>14.3.5.1</t>
  </si>
  <si>
    <t>14.3.5.2</t>
  </si>
  <si>
    <t>16B.3.1</t>
  </si>
  <si>
    <t>19.3.1</t>
  </si>
  <si>
    <t>Préparation des supports à revêtir</t>
  </si>
  <si>
    <t>19.3.1.1</t>
  </si>
  <si>
    <t>19.3.2</t>
  </si>
  <si>
    <t>19.3.2.1</t>
  </si>
  <si>
    <t>19.3.3</t>
  </si>
  <si>
    <t>19.3.3.1</t>
  </si>
  <si>
    <t>19.3.3.2</t>
  </si>
  <si>
    <t>19.3.3.3</t>
  </si>
  <si>
    <t>LOT</t>
  </si>
  <si>
    <t>DESIGNATION</t>
  </si>
  <si>
    <t>10</t>
  </si>
  <si>
    <t>14</t>
  </si>
  <si>
    <t>16B</t>
  </si>
  <si>
    <t>19</t>
  </si>
  <si>
    <t>PEINTURE</t>
  </si>
  <si>
    <t>PLOMBERIE SANITAIRES</t>
  </si>
  <si>
    <t>AGENCEMENT INTERIEUR</t>
  </si>
  <si>
    <t>REVETEMENTS DE SOLS ET MURS</t>
  </si>
  <si>
    <t>TGC 6 %</t>
  </si>
  <si>
    <t>Peinture polyuréthane en phaqe aqueuse sur menuiseries bois</t>
  </si>
  <si>
    <t>Peintures sur PVC</t>
  </si>
  <si>
    <t>Siphons de sol</t>
  </si>
  <si>
    <t>Ensemble de douche</t>
  </si>
  <si>
    <t>Porte-serviette mural en acier chromé</t>
  </si>
  <si>
    <t>Démolition des bacs à douche et des plages de douches</t>
  </si>
  <si>
    <t>19.3.1.2</t>
  </si>
  <si>
    <t>Forme de douche à carreler en béton</t>
  </si>
  <si>
    <t>Carrelages et faïences</t>
  </si>
  <si>
    <t>Carrelage grès cérame antidérapant 40 x 40 ou 45 x 45 R10</t>
  </si>
  <si>
    <t>19.3.4</t>
  </si>
  <si>
    <t>Etanchéité des douches</t>
  </si>
  <si>
    <t>Étanchéité des sols et murs des pièces humides</t>
  </si>
  <si>
    <t>Plinthes en grès cérame 40 x 9 ou 45 x 9</t>
  </si>
  <si>
    <t>Nettoyage de mise en service</t>
  </si>
  <si>
    <t>Peinture murs et plafonds intérieurs</t>
  </si>
  <si>
    <t>Peinture acrylique sur cloisons (pièces humides)</t>
  </si>
  <si>
    <t>Peinture acrylique sur plafonds (pièces humides)</t>
  </si>
  <si>
    <t>Montant TOTAL HT</t>
  </si>
  <si>
    <t>Lot 10 - PEINTURE - Récapitulatif</t>
  </si>
  <si>
    <t>CYCAS.BARRAU.TERRASSES DU LAGON - FSH</t>
  </si>
  <si>
    <t>Rénovation des bacs à douche et salle de bains - Province Sud</t>
  </si>
  <si>
    <t>Enduisage de préparation y compris ponçage et dépoussierage</t>
  </si>
  <si>
    <t>TGC 6%</t>
  </si>
  <si>
    <t>MONTANT TOTAL TTC</t>
  </si>
  <si>
    <t>Isolement électrique de la salle de bains pendant la rénovation</t>
  </si>
  <si>
    <t>Dépose des appareillages électrique de la salle de bains</t>
  </si>
  <si>
    <t>13.2.1</t>
  </si>
  <si>
    <t>13.2.2</t>
  </si>
  <si>
    <t>13.2.3</t>
  </si>
  <si>
    <t>Appareillages courants</t>
  </si>
  <si>
    <t>13.2.3.1</t>
  </si>
  <si>
    <t>Points lumineux</t>
  </si>
  <si>
    <t>13.2.3.2</t>
  </si>
  <si>
    <t>13.2.3.3</t>
  </si>
  <si>
    <t>Bouton poussoir</t>
  </si>
  <si>
    <t>Prises de courant 10/16A 2P+T</t>
  </si>
  <si>
    <t>13.2.4</t>
  </si>
  <si>
    <t>Lustrerie</t>
  </si>
  <si>
    <t>13.2.4.1</t>
  </si>
  <si>
    <t>Luminaire Hublot E27 + Lampe LED 12W</t>
  </si>
  <si>
    <t>Ft</t>
  </si>
  <si>
    <t>Lot 10 - PEINTURE - Immeuble BARRAU (36 Logements)</t>
  </si>
  <si>
    <t>Lot 10 - PEINTURE - Résidence TERRASSES DU LAGON (10 logements)</t>
  </si>
  <si>
    <t>Lot 10 - PEINTURE - Résidence CYCAS (8 logements)</t>
  </si>
  <si>
    <t>Lot 13 - ELECTRICITE - CYCAS (8 logements)</t>
  </si>
  <si>
    <t>Lot 13 - ELECTRICITE - BARRAU (36 logements)</t>
  </si>
  <si>
    <t>Lot 13 - ELECTRICITE - Récapitulatif</t>
  </si>
  <si>
    <t>Isolement en eau sanitaire des salles de bains des logements</t>
  </si>
  <si>
    <t>Dépose d'installation de plomberie</t>
  </si>
  <si>
    <t>14.3.3.3</t>
  </si>
  <si>
    <t>Distribution eau froide et eau chaude</t>
  </si>
  <si>
    <t>Evacuation des eaux usées</t>
  </si>
  <si>
    <t>Robinetterie pour colonne de douche</t>
  </si>
  <si>
    <t>Robinetterie pour lave linge</t>
  </si>
  <si>
    <t>Ensemble WC pour sanitaire individuel</t>
  </si>
  <si>
    <t>Pare-douche en verre</t>
  </si>
  <si>
    <t>Bloc porte en verre ouvrant à la française pour cabine de douche</t>
  </si>
  <si>
    <t>Porte-rouleau papier hygiénique en acier chromé</t>
  </si>
  <si>
    <t>14.3.5.3</t>
  </si>
  <si>
    <t>14.3.6</t>
  </si>
  <si>
    <t>14.3.6.1</t>
  </si>
  <si>
    <t>14.3.6.2</t>
  </si>
  <si>
    <t>14.3.6.3</t>
  </si>
  <si>
    <t>14.3.6.4</t>
  </si>
  <si>
    <t>Lot 14 - PLOMBERIE - SANITAIRES - Résidence LES CYCAS (8 logements)</t>
  </si>
  <si>
    <t>Lot 14 - PLOMBERIE - SANITAIRES - IMMEUBLE BARRAU (36 logements)</t>
  </si>
  <si>
    <t>Lot 14 - PLOMBERIE - SANITAIRES - Résidence Les TERRASSES DU LAGON (10 logements)</t>
  </si>
  <si>
    <t>Lot 14 - PLOMBERIE - SANITAIRES - Récapitulatif</t>
  </si>
  <si>
    <t>Meuble de SDB pour vasque à encastrer + portes coulissantes sous plan de toilette avec miroir et bandeau lumineux</t>
  </si>
  <si>
    <t>Lot 16B - AGENCEMENT INTERIEUR - Résidence LES CYCAS ( 8 logements)</t>
  </si>
  <si>
    <t>Lot 16B - AGENCEMENT INTERIEUR - Immeuble BARRAU ( 36 logements)</t>
  </si>
  <si>
    <t>Lot 16B - AGENCEMENT INTERIEUR - Récapitulatif</t>
  </si>
  <si>
    <t>Démolition des existantes</t>
  </si>
  <si>
    <t>Démolition de la faïence dans les cabines de douches et dans les salles de bains</t>
  </si>
  <si>
    <t>Démolition du carrelage de sol dans les salles de bains</t>
  </si>
  <si>
    <t>19.3.1.3</t>
  </si>
  <si>
    <t>Faïence murale en grès cérame 25x60 ou 30x60</t>
  </si>
  <si>
    <t xml:space="preserve"> Lot 19 - REVETEMENTS DE SOLS ET MURS - Résidence LES CYCAS (8 logements)</t>
  </si>
  <si>
    <t xml:space="preserve"> Lot 19 - REVETEMENTS DE SOLS ET MURS - Immeuble BARRAU (36 logements)</t>
  </si>
  <si>
    <t xml:space="preserve"> Lot 19 - REVETEMENTS DE SOLS ET MURS 
Résidence LES TERRASSES DU LAGON (10 logements)</t>
  </si>
  <si>
    <t xml:space="preserve"> Lot 19 - REVETEMENTS DE SOLS ET MURS - Récapitulatif</t>
  </si>
  <si>
    <t>22.3.1</t>
  </si>
  <si>
    <t>Déconstruction des plaques de fibrociment sur ossature métallique dans salle de bains existantes</t>
  </si>
  <si>
    <t>22.3.2</t>
  </si>
  <si>
    <t>Déconstruction des plafonds en lames PVC sur ossature métallique dans salle de bains existantes</t>
  </si>
  <si>
    <t>22.3.3</t>
  </si>
  <si>
    <t>Plaquage intérieur une face des murs périphériques par plaquues de plâtre  PREGIWAB simple peau sur ossature métallique</t>
  </si>
  <si>
    <t>22.3.4</t>
  </si>
  <si>
    <t>Faux plafond en plaques de plâtre PREGYWAB</t>
  </si>
  <si>
    <t>Lot 22 - CLOISONS LEGERES ET FAUX PLAFONDS - Résidence LES CYCAS (8 Logements)</t>
  </si>
  <si>
    <t>Lot 22 - CLOISONS LEGERES ET FAUX PLAFONDS - Immeuble BARRAU (36 Logements)</t>
  </si>
  <si>
    <t>Lot 22 - CLOISONS LEGERES ET FAUX PLAFONDS - Récapitulatif</t>
  </si>
  <si>
    <t>13</t>
  </si>
  <si>
    <t>ELECTRICITE</t>
  </si>
  <si>
    <t>22</t>
  </si>
  <si>
    <t>CLOISONS LEGERES ET FAUX PLAFONDS</t>
  </si>
  <si>
    <t>Résidence 
LES CYCAS
(SDB)</t>
  </si>
  <si>
    <t>Immeuble BARRAU
(SDB)</t>
  </si>
  <si>
    <t>Résidence
LES TERRASSES DU LAGON
(BAD)</t>
  </si>
  <si>
    <t xml:space="preserve">MONTANT TOTAL </t>
  </si>
  <si>
    <t>D.Q.E.</t>
  </si>
  <si>
    <t>Récapitulatif D.Q.E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</si>
</sst>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&quot;-&quot;#,##0;"/>
    <numFmt numFmtId="165" formatCode="#,##0.00;[Red]&quot;-&quot;#,##0.00;"/>
    <numFmt numFmtId="166" formatCode="#,##0&quot; &quot;&quot;F&quot;&quot; &quot;;[Red]&quot;-&quot;#,##0&quot; &quot;&quot;F&quot;&quot; &quot;;"/>
  </numFmts>
  <fonts count="23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b/>
      <sz val="11"/>
      <color rgb="FF000000"/>
      <name val="Lucida Grande"/>
    </font>
    <font>
      <b/>
      <sz val="12"/>
      <name val="Calibri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0" fillId="0" borderId="0"/>
  </cellStyleXfs>
  <cellXfs count="113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3" fillId="0" borderId="0" xfId="0" applyFont="1"/>
    <xf numFmtId="0" fontId="13" fillId="0" borderId="0" xfId="0" applyFont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17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7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vertical="top" wrapText="1"/>
      <protection locked="0"/>
    </xf>
    <xf numFmtId="166" fontId="10" fillId="0" borderId="9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165" fontId="10" fillId="0" borderId="2" xfId="0" applyNumberFormat="1" applyFont="1" applyBorder="1" applyAlignment="1" applyProtection="1">
      <alignment horizontal="center" vertical="top" wrapText="1"/>
      <protection locked="0"/>
    </xf>
    <xf numFmtId="2" fontId="10" fillId="0" borderId="2" xfId="0" applyNumberFormat="1" applyFont="1" applyBorder="1" applyAlignment="1" applyProtection="1">
      <alignment horizontal="center" vertical="top"/>
      <protection locked="0"/>
    </xf>
    <xf numFmtId="166" fontId="10" fillId="0" borderId="2" xfId="0" applyNumberFormat="1" applyFont="1" applyBorder="1" applyAlignment="1" applyProtection="1">
      <alignment horizontal="right" wrapText="1"/>
      <protection locked="0"/>
    </xf>
    <xf numFmtId="164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166" fontId="10" fillId="0" borderId="11" xfId="0" applyNumberFormat="1" applyFont="1" applyBorder="1" applyAlignment="1" applyProtection="1">
      <alignment horizontal="right" vertical="center" wrapText="1"/>
      <protection locked="0"/>
    </xf>
    <xf numFmtId="166" fontId="10" fillId="0" borderId="12" xfId="0" applyNumberFormat="1" applyFont="1" applyBorder="1" applyAlignment="1">
      <alignment horizontal="right" vertical="top" wrapText="1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6" fontId="10" fillId="0" borderId="2" xfId="0" applyNumberFormat="1" applyFont="1" applyBorder="1" applyAlignment="1" applyProtection="1">
      <alignment horizontal="right" vertical="center" wrapText="1"/>
      <protection locked="0"/>
    </xf>
    <xf numFmtId="166" fontId="10" fillId="0" borderId="9" xfId="0" applyNumberFormat="1" applyFont="1" applyBorder="1" applyAlignment="1">
      <alignment horizontal="right" vertical="center" wrapText="1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66" fontId="10" fillId="0" borderId="12" xfId="0" applyNumberFormat="1" applyFont="1" applyBorder="1" applyAlignment="1">
      <alignment horizontal="right" vertical="center" wrapText="1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11" fillId="0" borderId="1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164" fontId="17" fillId="0" borderId="2" xfId="0" applyNumberFormat="1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166" fontId="17" fillId="0" borderId="2" xfId="0" applyNumberFormat="1" applyFont="1" applyBorder="1" applyAlignment="1" applyProtection="1">
      <alignment horizontal="right" vertical="top"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19" fillId="0" borderId="0" xfId="0" applyFont="1" applyAlignment="1" applyProtection="1">
      <alignment vertical="top"/>
      <protection locked="0"/>
    </xf>
    <xf numFmtId="49" fontId="9" fillId="0" borderId="8" xfId="0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 applyProtection="1">
      <alignment horizontal="center" vertical="center" wrapText="1"/>
      <protection locked="0"/>
    </xf>
    <xf numFmtId="166" fontId="17" fillId="0" borderId="16" xfId="0" applyNumberFormat="1" applyFont="1" applyBorder="1" applyAlignment="1" applyProtection="1">
      <alignment horizontal="right" vertical="center" wrapText="1"/>
      <protection locked="0"/>
    </xf>
    <xf numFmtId="166" fontId="17" fillId="2" borderId="17" xfId="0" applyNumberFormat="1" applyFont="1" applyFill="1" applyBorder="1" applyAlignment="1">
      <alignment horizontal="right" vertical="center" wrapText="1"/>
    </xf>
    <xf numFmtId="166" fontId="10" fillId="0" borderId="9" xfId="0" applyNumberFormat="1" applyFont="1" applyBorder="1" applyAlignment="1" applyProtection="1">
      <alignment horizontal="right" vertical="center" wrapText="1"/>
      <protection locked="0"/>
    </xf>
    <xf numFmtId="166" fontId="10" fillId="0" borderId="12" xfId="0" applyNumberFormat="1" applyFont="1" applyBorder="1" applyAlignment="1" applyProtection="1">
      <alignment horizontal="righ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9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8" xfId="0" applyNumberFormat="1" applyFont="1" applyBorder="1" applyAlignment="1" applyProtection="1">
      <alignment horizontal="center" vertical="center" wrapText="1"/>
      <protection locked="0"/>
    </xf>
    <xf numFmtId="166" fontId="10" fillId="0" borderId="18" xfId="0" applyNumberFormat="1" applyFont="1" applyBorder="1" applyAlignment="1" applyProtection="1">
      <alignment horizontal="right" wrapText="1"/>
      <protection locked="0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center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right" vertical="center" wrapText="1"/>
      <protection locked="0"/>
    </xf>
    <xf numFmtId="0" fontId="22" fillId="0" borderId="16" xfId="0" applyFont="1" applyBorder="1" applyAlignment="1" applyProtection="1">
      <alignment horizontal="left" vertical="center" indent="48"/>
      <protection locked="0"/>
    </xf>
    <xf numFmtId="0" fontId="12" fillId="0" borderId="13" xfId="0" applyFont="1" applyBorder="1" applyAlignment="1" applyProtection="1">
      <alignment horizontal="left" vertical="center" wrapText="1" indent="48"/>
      <protection locked="0"/>
    </xf>
    <xf numFmtId="0" fontId="12" fillId="0" borderId="14" xfId="0" applyFont="1" applyBorder="1" applyAlignment="1" applyProtection="1">
      <alignment horizontal="left" vertical="center" wrapText="1" indent="48"/>
      <protection locked="0"/>
    </xf>
    <xf numFmtId="0" fontId="12" fillId="0" borderId="19" xfId="0" applyFont="1" applyBorder="1" applyAlignment="1" applyProtection="1">
      <alignment horizontal="left" vertical="center" wrapText="1" indent="48"/>
      <protection locked="0"/>
    </xf>
    <xf numFmtId="0" fontId="9" fillId="0" borderId="16" xfId="0" applyFont="1" applyBorder="1" applyAlignment="1" applyProtection="1">
      <alignment horizontal="left" vertical="center" indent="48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11" fillId="0" borderId="16" xfId="0" applyFont="1" applyBorder="1" applyAlignment="1" applyProtection="1">
      <alignment horizontal="left" vertical="center" indent="48"/>
      <protection locked="0"/>
    </xf>
    <xf numFmtId="0" fontId="8" fillId="0" borderId="0" xfId="0" applyFont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72BBD-56B7-4DBA-B9C7-3F0A8D80984A}">
  <dimension ref="A1:G25"/>
  <sheetViews>
    <sheetView showGridLines="0" tabSelected="1" topLeftCell="A4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5.25" style="73" customWidth="1"/>
    <col min="4" max="4" width="9.62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106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98"/>
      <c r="C10" s="55"/>
      <c r="D10" s="55"/>
      <c r="E10" s="56"/>
      <c r="F10" s="57"/>
      <c r="G10" s="2"/>
    </row>
    <row r="11" spans="1:7" s="24" customFormat="1" ht="15" customHeight="1">
      <c r="A11" s="29" t="s">
        <v>12</v>
      </c>
      <c r="B11" s="89" t="s">
        <v>13</v>
      </c>
      <c r="C11" s="90"/>
      <c r="D11" s="91"/>
      <c r="E11" s="92"/>
      <c r="F11" s="93"/>
      <c r="G11" s="2"/>
    </row>
    <row r="12" spans="1:7" s="24" customFormat="1" ht="15" customHeight="1">
      <c r="A12" s="62" t="s">
        <v>14</v>
      </c>
      <c r="B12" s="65" t="s">
        <v>84</v>
      </c>
      <c r="C12" s="94" t="s">
        <v>5</v>
      </c>
      <c r="D12" s="95"/>
      <c r="E12" s="92"/>
      <c r="F12" s="93">
        <f>D12*E12</f>
        <v>0</v>
      </c>
      <c r="G12" s="2"/>
    </row>
    <row r="13" spans="1:7" s="24" customFormat="1" ht="15" customHeight="1">
      <c r="A13" s="62" t="s">
        <v>15</v>
      </c>
      <c r="B13" s="65" t="s">
        <v>76</v>
      </c>
      <c r="C13" s="94" t="s">
        <v>6</v>
      </c>
      <c r="D13" s="95">
        <v>8</v>
      </c>
      <c r="E13" s="92"/>
      <c r="F13" s="93">
        <f t="shared" ref="F13:F19" si="0">D13*E13</f>
        <v>0</v>
      </c>
      <c r="G13" s="2"/>
    </row>
    <row r="14" spans="1:7" s="24" customFormat="1" ht="15" customHeight="1">
      <c r="A14" s="29" t="s">
        <v>16</v>
      </c>
      <c r="B14" s="89" t="s">
        <v>77</v>
      </c>
      <c r="C14" s="94"/>
      <c r="D14" s="95"/>
      <c r="E14" s="92"/>
      <c r="F14" s="93">
        <f t="shared" si="0"/>
        <v>0</v>
      </c>
      <c r="G14" s="2"/>
    </row>
    <row r="15" spans="1:7" s="24" customFormat="1" ht="15" customHeight="1">
      <c r="A15" s="62" t="s">
        <v>17</v>
      </c>
      <c r="B15" s="65" t="s">
        <v>78</v>
      </c>
      <c r="C15" s="94" t="s">
        <v>5</v>
      </c>
      <c r="D15" s="96">
        <f>(9.3*2.7-2-0.36)*8-35.2</f>
        <v>146.80000000000001</v>
      </c>
      <c r="E15" s="97"/>
      <c r="F15" s="93">
        <f t="shared" si="0"/>
        <v>0</v>
      </c>
      <c r="G15" s="2"/>
    </row>
    <row r="16" spans="1:7" s="24" customFormat="1" ht="15" customHeight="1">
      <c r="A16" s="62" t="s">
        <v>18</v>
      </c>
      <c r="B16" s="65" t="s">
        <v>79</v>
      </c>
      <c r="C16" s="94" t="s">
        <v>5</v>
      </c>
      <c r="D16" s="96"/>
      <c r="E16" s="97"/>
      <c r="F16" s="93">
        <f t="shared" si="0"/>
        <v>0</v>
      </c>
      <c r="G16" s="2"/>
    </row>
    <row r="17" spans="1:7" s="24" customFormat="1" ht="15" customHeight="1">
      <c r="A17" s="29" t="s">
        <v>19</v>
      </c>
      <c r="B17" s="89" t="s">
        <v>22</v>
      </c>
      <c r="C17" s="94"/>
      <c r="D17" s="95"/>
      <c r="E17" s="92"/>
      <c r="F17" s="93">
        <f t="shared" si="0"/>
        <v>0</v>
      </c>
      <c r="G17" s="2"/>
    </row>
    <row r="18" spans="1:7" s="24" customFormat="1" ht="15" customHeight="1">
      <c r="A18" s="62" t="s">
        <v>20</v>
      </c>
      <c r="B18" s="65" t="s">
        <v>62</v>
      </c>
      <c r="C18" s="94" t="s">
        <v>5</v>
      </c>
      <c r="D18" s="95">
        <f>2.1*8</f>
        <v>16.8</v>
      </c>
      <c r="E18" s="92"/>
      <c r="F18" s="93">
        <f t="shared" si="0"/>
        <v>0</v>
      </c>
      <c r="G18" s="2"/>
    </row>
    <row r="19" spans="1:7" s="24" customFormat="1" ht="15" customHeight="1">
      <c r="A19" s="29" t="s">
        <v>21</v>
      </c>
      <c r="B19" s="89" t="s">
        <v>63</v>
      </c>
      <c r="C19" s="94" t="s">
        <v>11</v>
      </c>
      <c r="D19" s="95">
        <v>8</v>
      </c>
      <c r="E19" s="92"/>
      <c r="F19" s="93">
        <f t="shared" si="0"/>
        <v>0</v>
      </c>
      <c r="G19" s="2"/>
    </row>
    <row r="20" spans="1:7" s="24" customFormat="1" ht="15" customHeight="1">
      <c r="A20" s="29"/>
      <c r="B20" s="89"/>
      <c r="C20" s="94"/>
      <c r="D20" s="95"/>
      <c r="E20" s="92"/>
      <c r="F20" s="93"/>
      <c r="G20" s="2"/>
    </row>
    <row r="21" spans="1:7" ht="30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ht="20.100000000000001" customHeight="1">
      <c r="A22" s="102" t="s">
        <v>85</v>
      </c>
      <c r="B22" s="102"/>
      <c r="C22" s="102"/>
      <c r="D22" s="102"/>
      <c r="E22" s="102"/>
      <c r="F22" s="86">
        <f>F21*0.06</f>
        <v>0</v>
      </c>
      <c r="G22" s="2"/>
    </row>
    <row r="23" spans="1:7" ht="20.100000000000001" customHeight="1">
      <c r="A23" s="102" t="s">
        <v>86</v>
      </c>
      <c r="B23" s="102"/>
      <c r="C23" s="102"/>
      <c r="D23" s="102"/>
      <c r="E23" s="102"/>
      <c r="F23" s="86">
        <f>F21+F22</f>
        <v>0</v>
      </c>
      <c r="G23" s="2"/>
    </row>
    <row r="24" spans="1:7" ht="20.100000000000001" customHeight="1">
      <c r="A24" s="15"/>
      <c r="B24" s="3"/>
      <c r="C24" s="20"/>
      <c r="D24" s="20"/>
      <c r="E24" s="3"/>
      <c r="F24" s="3"/>
      <c r="G24" s="2"/>
    </row>
    <row r="25" spans="1:7" ht="20.100000000000001" customHeight="1">
      <c r="A25" s="71" t="s">
        <v>4</v>
      </c>
      <c r="B25" s="3"/>
      <c r="C25" s="20"/>
      <c r="D25" s="20"/>
      <c r="E25" s="3"/>
      <c r="F25" s="3"/>
      <c r="G25" s="2" t="s">
        <v>4</v>
      </c>
    </row>
  </sheetData>
  <mergeCells count="3">
    <mergeCell ref="A22:E22"/>
    <mergeCell ref="A21:E21"/>
    <mergeCell ref="A23:E23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56578-45C9-48E2-9D3E-EA5C0B27ECDE}">
  <dimension ref="A1:G38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129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ht="15.75" customHeight="1">
      <c r="A11" s="37" t="s">
        <v>23</v>
      </c>
      <c r="B11" s="30" t="s">
        <v>110</v>
      </c>
      <c r="C11" s="99" t="s">
        <v>6</v>
      </c>
      <c r="D11" s="99">
        <v>16</v>
      </c>
      <c r="E11" s="44"/>
      <c r="F11" s="45">
        <f>D11*E11</f>
        <v>0</v>
      </c>
      <c r="G11" s="5"/>
    </row>
    <row r="12" spans="1:7" s="34" customFormat="1" ht="15.75" customHeight="1">
      <c r="A12" s="37" t="s">
        <v>25</v>
      </c>
      <c r="B12" s="38" t="s">
        <v>111</v>
      </c>
      <c r="C12" s="43"/>
      <c r="D12" s="42"/>
      <c r="E12" s="44"/>
      <c r="F12" s="45">
        <f t="shared" ref="F12:F32" si="0">ROUND(D12*E12,0)</f>
        <v>0</v>
      </c>
      <c r="G12" s="33"/>
    </row>
    <row r="13" spans="1:7" s="34" customFormat="1" ht="15.75" customHeight="1">
      <c r="A13" s="31" t="s">
        <v>27</v>
      </c>
      <c r="B13" s="32" t="s">
        <v>24</v>
      </c>
      <c r="C13" s="43" t="s">
        <v>11</v>
      </c>
      <c r="D13" s="46">
        <v>16</v>
      </c>
      <c r="E13" s="44"/>
      <c r="F13" s="45">
        <f t="shared" si="0"/>
        <v>0</v>
      </c>
      <c r="G13" s="33"/>
    </row>
    <row r="14" spans="1:7" s="34" customFormat="1" ht="15.75" customHeight="1">
      <c r="A14" s="37" t="s">
        <v>28</v>
      </c>
      <c r="B14" s="38" t="s">
        <v>26</v>
      </c>
      <c r="C14" s="43"/>
      <c r="D14" s="46"/>
      <c r="E14" s="44"/>
      <c r="F14" s="45">
        <f t="shared" si="0"/>
        <v>0</v>
      </c>
      <c r="G14" s="33"/>
    </row>
    <row r="15" spans="1:7" s="34" customFormat="1" ht="15.75" customHeight="1">
      <c r="A15" s="31" t="s">
        <v>30</v>
      </c>
      <c r="B15" s="32" t="s">
        <v>113</v>
      </c>
      <c r="C15" s="43" t="s">
        <v>11</v>
      </c>
      <c r="D15" s="46">
        <v>6</v>
      </c>
      <c r="E15" s="44"/>
      <c r="F15" s="45">
        <f t="shared" si="0"/>
        <v>0</v>
      </c>
      <c r="G15" s="33"/>
    </row>
    <row r="16" spans="1:7" s="34" customFormat="1" ht="15.75" customHeight="1">
      <c r="A16" s="31" t="s">
        <v>31</v>
      </c>
      <c r="B16" s="32" t="s">
        <v>114</v>
      </c>
      <c r="C16" s="43" t="s">
        <v>11</v>
      </c>
      <c r="D16" s="46">
        <v>0</v>
      </c>
      <c r="E16" s="44"/>
      <c r="F16" s="45">
        <f t="shared" si="0"/>
        <v>0</v>
      </c>
      <c r="G16" s="33"/>
    </row>
    <row r="17" spans="1:7" s="34" customFormat="1" ht="15.75" customHeight="1">
      <c r="A17" s="31" t="s">
        <v>112</v>
      </c>
      <c r="B17" s="32" t="s">
        <v>64</v>
      </c>
      <c r="C17" s="43" t="s">
        <v>6</v>
      </c>
      <c r="D17" s="46">
        <v>16</v>
      </c>
      <c r="E17" s="44"/>
      <c r="F17" s="45">
        <f t="shared" si="0"/>
        <v>0</v>
      </c>
      <c r="G17" s="33"/>
    </row>
    <row r="18" spans="1:7" s="36" customFormat="1" ht="15.75" customHeight="1">
      <c r="A18" s="37" t="s">
        <v>33</v>
      </c>
      <c r="B18" s="38" t="s">
        <v>29</v>
      </c>
      <c r="C18" s="43"/>
      <c r="D18" s="46"/>
      <c r="E18" s="44"/>
      <c r="F18" s="45">
        <f t="shared" si="0"/>
        <v>0</v>
      </c>
      <c r="G18" s="33"/>
    </row>
    <row r="19" spans="1:7" s="36" customFormat="1" ht="15.75" customHeight="1">
      <c r="A19" s="31" t="s">
        <v>35</v>
      </c>
      <c r="B19" s="32" t="s">
        <v>32</v>
      </c>
      <c r="C19" s="43" t="s">
        <v>6</v>
      </c>
      <c r="D19" s="46"/>
      <c r="E19" s="44"/>
      <c r="F19" s="45">
        <f t="shared" si="0"/>
        <v>0</v>
      </c>
      <c r="G19" s="33"/>
    </row>
    <row r="20" spans="1:7" s="36" customFormat="1" ht="15.75" customHeight="1">
      <c r="A20" s="31" t="s">
        <v>35</v>
      </c>
      <c r="B20" s="32" t="s">
        <v>115</v>
      </c>
      <c r="C20" s="43" t="s">
        <v>6</v>
      </c>
      <c r="D20" s="46">
        <v>16</v>
      </c>
      <c r="E20" s="44"/>
      <c r="F20" s="45">
        <f t="shared" si="0"/>
        <v>0</v>
      </c>
      <c r="G20" s="33"/>
    </row>
    <row r="21" spans="1:7" s="36" customFormat="1" ht="15.75" customHeight="1">
      <c r="A21" s="31" t="s">
        <v>35</v>
      </c>
      <c r="B21" s="32" t="s">
        <v>116</v>
      </c>
      <c r="C21" s="43" t="s">
        <v>6</v>
      </c>
      <c r="D21" s="46"/>
      <c r="E21" s="44"/>
      <c r="F21" s="45">
        <f t="shared" si="0"/>
        <v>0</v>
      </c>
      <c r="G21" s="33"/>
    </row>
    <row r="22" spans="1:7" s="36" customFormat="1" ht="15.75" customHeight="1">
      <c r="A22" s="37" t="s">
        <v>37</v>
      </c>
      <c r="B22" s="38" t="s">
        <v>34</v>
      </c>
      <c r="C22" s="43"/>
      <c r="D22" s="46"/>
      <c r="E22" s="44"/>
      <c r="F22" s="45">
        <f t="shared" si="0"/>
        <v>0</v>
      </c>
      <c r="G22" s="33"/>
    </row>
    <row r="23" spans="1:7" s="36" customFormat="1" ht="15.75" customHeight="1">
      <c r="A23" s="31" t="s">
        <v>39</v>
      </c>
      <c r="B23" s="32" t="s">
        <v>65</v>
      </c>
      <c r="C23" s="43" t="s">
        <v>6</v>
      </c>
      <c r="D23" s="46">
        <v>16</v>
      </c>
      <c r="E23" s="44"/>
      <c r="F23" s="45">
        <f t="shared" si="0"/>
        <v>0</v>
      </c>
      <c r="G23" s="33"/>
    </row>
    <row r="24" spans="1:7" s="36" customFormat="1" ht="15.75" customHeight="1">
      <c r="A24" s="31" t="s">
        <v>40</v>
      </c>
      <c r="B24" s="32" t="s">
        <v>36</v>
      </c>
      <c r="C24" s="43" t="s">
        <v>6</v>
      </c>
      <c r="D24" s="46"/>
      <c r="E24" s="44"/>
      <c r="F24" s="45">
        <f t="shared" si="0"/>
        <v>0</v>
      </c>
      <c r="G24" s="33"/>
    </row>
    <row r="25" spans="1:7" s="36" customFormat="1" ht="15.75" customHeight="1">
      <c r="A25" s="31" t="s">
        <v>121</v>
      </c>
      <c r="B25" s="32" t="s">
        <v>117</v>
      </c>
      <c r="C25" s="43" t="s">
        <v>6</v>
      </c>
      <c r="D25" s="46"/>
      <c r="E25" s="44"/>
      <c r="F25" s="45">
        <f t="shared" si="0"/>
        <v>0</v>
      </c>
      <c r="G25" s="33"/>
    </row>
    <row r="26" spans="1:7" s="81" customFormat="1" ht="15.75" customHeight="1">
      <c r="A26" s="37" t="s">
        <v>122</v>
      </c>
      <c r="B26" s="38" t="s">
        <v>38</v>
      </c>
      <c r="C26" s="78"/>
      <c r="D26" s="77"/>
      <c r="E26" s="79"/>
      <c r="F26" s="45">
        <f t="shared" si="0"/>
        <v>0</v>
      </c>
      <c r="G26" s="80"/>
    </row>
    <row r="27" spans="1:7" s="36" customFormat="1" ht="15.75" customHeight="1">
      <c r="A27" s="31" t="s">
        <v>123</v>
      </c>
      <c r="B27" s="32" t="s">
        <v>66</v>
      </c>
      <c r="C27" s="43" t="s">
        <v>6</v>
      </c>
      <c r="D27" s="46">
        <v>6</v>
      </c>
      <c r="E27" s="44"/>
      <c r="F27" s="45">
        <f t="shared" si="0"/>
        <v>0</v>
      </c>
      <c r="G27" s="33"/>
    </row>
    <row r="28" spans="1:7" s="36" customFormat="1" ht="15.75" customHeight="1">
      <c r="A28" s="31" t="s">
        <v>124</v>
      </c>
      <c r="B28" s="32" t="s">
        <v>118</v>
      </c>
      <c r="C28" s="43" t="s">
        <v>6</v>
      </c>
      <c r="D28" s="46">
        <v>6</v>
      </c>
      <c r="E28" s="44"/>
      <c r="F28" s="45">
        <f t="shared" si="0"/>
        <v>0</v>
      </c>
      <c r="G28" s="33"/>
    </row>
    <row r="29" spans="1:7" s="36" customFormat="1" ht="15.75" customHeight="1">
      <c r="A29" s="31" t="s">
        <v>125</v>
      </c>
      <c r="B29" s="32" t="s">
        <v>119</v>
      </c>
      <c r="C29" s="43" t="s">
        <v>6</v>
      </c>
      <c r="D29" s="46">
        <v>10</v>
      </c>
      <c r="E29" s="44"/>
      <c r="F29" s="45">
        <f t="shared" si="0"/>
        <v>0</v>
      </c>
      <c r="G29" s="33"/>
    </row>
    <row r="30" spans="1:7" s="36" customFormat="1" ht="15.75" customHeight="1">
      <c r="A30" s="31" t="s">
        <v>126</v>
      </c>
      <c r="B30" s="32" t="s">
        <v>120</v>
      </c>
      <c r="C30" s="43" t="s">
        <v>6</v>
      </c>
      <c r="D30" s="46"/>
      <c r="E30" s="44"/>
      <c r="F30" s="45">
        <f t="shared" si="0"/>
        <v>0</v>
      </c>
      <c r="G30" s="33"/>
    </row>
    <row r="31" spans="1:7" s="36" customFormat="1" ht="15.75" customHeight="1">
      <c r="A31" s="31"/>
      <c r="B31" s="35"/>
      <c r="C31" s="42"/>
      <c r="D31" s="42"/>
      <c r="E31" s="44"/>
      <c r="F31" s="45">
        <f t="shared" si="0"/>
        <v>0</v>
      </c>
      <c r="G31" s="33"/>
    </row>
    <row r="32" spans="1:7" s="24" customFormat="1" ht="15.75" customHeight="1">
      <c r="A32" s="25"/>
      <c r="B32" s="26"/>
      <c r="C32" s="51"/>
      <c r="D32" s="50"/>
      <c r="E32" s="52"/>
      <c r="F32" s="53">
        <f t="shared" si="0"/>
        <v>0</v>
      </c>
      <c r="G32" s="2"/>
    </row>
    <row r="33" spans="1:7" s="54" customFormat="1" ht="21" customHeight="1">
      <c r="A33" s="103" t="s">
        <v>80</v>
      </c>
      <c r="B33" s="104"/>
      <c r="C33" s="104"/>
      <c r="D33" s="104"/>
      <c r="E33" s="105"/>
      <c r="F33" s="86">
        <f>SUM(F10:F32)</f>
        <v>0</v>
      </c>
      <c r="G33" s="2"/>
    </row>
    <row r="34" spans="1:7" s="54" customFormat="1" ht="20.100000000000001" customHeight="1">
      <c r="A34" s="106" t="s">
        <v>85</v>
      </c>
      <c r="B34" s="106"/>
      <c r="C34" s="106"/>
      <c r="D34" s="106"/>
      <c r="E34" s="106"/>
      <c r="F34" s="86">
        <f>F33*0.06</f>
        <v>0</v>
      </c>
      <c r="G34" s="2"/>
    </row>
    <row r="35" spans="1:7" s="54" customFormat="1" ht="20.100000000000001" customHeight="1">
      <c r="A35" s="106" t="s">
        <v>86</v>
      </c>
      <c r="B35" s="106"/>
      <c r="C35" s="106"/>
      <c r="D35" s="106"/>
      <c r="E35" s="106"/>
      <c r="F35" s="86">
        <f>F33+F34</f>
        <v>0</v>
      </c>
      <c r="G35" s="2"/>
    </row>
    <row r="36" spans="1:7" ht="20.100000000000001" customHeight="1">
      <c r="A36" s="17"/>
      <c r="B36" s="12"/>
      <c r="C36" s="21"/>
      <c r="D36" s="21"/>
      <c r="E36" s="12"/>
      <c r="F36" s="23"/>
      <c r="G36" s="5"/>
    </row>
    <row r="37" spans="1:7" ht="20.100000000000001" customHeight="1">
      <c r="A37" s="17"/>
      <c r="B37" s="12"/>
      <c r="C37" s="21"/>
      <c r="D37" s="21"/>
      <c r="E37" s="12"/>
      <c r="F37" s="12"/>
      <c r="G37" s="5"/>
    </row>
    <row r="38" spans="1:7" ht="20.100000000000001" customHeight="1">
      <c r="A38" s="18" t="s">
        <v>4</v>
      </c>
      <c r="B38" s="12"/>
      <c r="C38" s="21"/>
      <c r="D38" s="21"/>
      <c r="E38" s="12"/>
      <c r="F38" s="12"/>
      <c r="G38" s="5" t="s">
        <v>4</v>
      </c>
    </row>
  </sheetData>
  <mergeCells count="3">
    <mergeCell ref="A33:E33"/>
    <mergeCell ref="A34:E34"/>
    <mergeCell ref="A35:E35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37597-77E7-431E-8B32-12D5AD5BAC55}">
  <dimension ref="A1:G38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130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ht="15.75" customHeight="1">
      <c r="A11" s="37" t="s">
        <v>23</v>
      </c>
      <c r="B11" s="30" t="s">
        <v>110</v>
      </c>
      <c r="C11" s="99" t="s">
        <v>6</v>
      </c>
      <c r="D11" s="99">
        <f>'14 CYCAS'!D11+'14 BARRAU'!D11+'14 TERRASSES DU LAGON'!D11</f>
        <v>64</v>
      </c>
      <c r="E11" s="44"/>
      <c r="F11" s="45">
        <f>D11*E11</f>
        <v>0</v>
      </c>
      <c r="G11" s="5"/>
    </row>
    <row r="12" spans="1:7" s="34" customFormat="1" ht="15.75" customHeight="1">
      <c r="A12" s="37" t="s">
        <v>25</v>
      </c>
      <c r="B12" s="38" t="s">
        <v>111</v>
      </c>
      <c r="C12" s="43"/>
      <c r="D12" s="99"/>
      <c r="E12" s="44"/>
      <c r="F12" s="45">
        <f t="shared" ref="F12:F32" si="0">ROUND(D12*E12,0)</f>
        <v>0</v>
      </c>
      <c r="G12" s="33"/>
    </row>
    <row r="13" spans="1:7" s="34" customFormat="1" ht="15.75" customHeight="1">
      <c r="A13" s="31" t="s">
        <v>27</v>
      </c>
      <c r="B13" s="32" t="s">
        <v>24</v>
      </c>
      <c r="C13" s="43" t="s">
        <v>11</v>
      </c>
      <c r="D13" s="99">
        <f>'14 CYCAS'!D13+'14 BARRAU'!D13+'14 TERRASSES DU LAGON'!D13</f>
        <v>64</v>
      </c>
      <c r="E13" s="44"/>
      <c r="F13" s="45">
        <f t="shared" si="0"/>
        <v>0</v>
      </c>
      <c r="G13" s="33"/>
    </row>
    <row r="14" spans="1:7" s="34" customFormat="1" ht="15.75" customHeight="1">
      <c r="A14" s="37" t="s">
        <v>28</v>
      </c>
      <c r="B14" s="38" t="s">
        <v>26</v>
      </c>
      <c r="C14" s="43"/>
      <c r="D14" s="99"/>
      <c r="E14" s="44"/>
      <c r="F14" s="45">
        <f t="shared" si="0"/>
        <v>0</v>
      </c>
      <c r="G14" s="33"/>
    </row>
    <row r="15" spans="1:7" s="34" customFormat="1" ht="15.75" customHeight="1">
      <c r="A15" s="31" t="s">
        <v>30</v>
      </c>
      <c r="B15" s="32" t="s">
        <v>113</v>
      </c>
      <c r="C15" s="43" t="s">
        <v>11</v>
      </c>
      <c r="D15" s="99">
        <f>'14 CYCAS'!D15+'14 BARRAU'!D15+'14 TERRASSES DU LAGON'!D15</f>
        <v>54</v>
      </c>
      <c r="E15" s="44"/>
      <c r="F15" s="45">
        <f t="shared" si="0"/>
        <v>0</v>
      </c>
      <c r="G15" s="33"/>
    </row>
    <row r="16" spans="1:7" s="34" customFormat="1" ht="15.75" customHeight="1">
      <c r="A16" s="31" t="s">
        <v>31</v>
      </c>
      <c r="B16" s="32" t="s">
        <v>114</v>
      </c>
      <c r="C16" s="43" t="s">
        <v>11</v>
      </c>
      <c r="D16" s="99">
        <f>'14 CYCAS'!D16+'14 BARRAU'!D16+'14 TERRASSES DU LAGON'!D16</f>
        <v>48</v>
      </c>
      <c r="E16" s="44"/>
      <c r="F16" s="45">
        <f t="shared" si="0"/>
        <v>0</v>
      </c>
      <c r="G16" s="33"/>
    </row>
    <row r="17" spans="1:7" s="34" customFormat="1" ht="15.75" customHeight="1">
      <c r="A17" s="31" t="s">
        <v>112</v>
      </c>
      <c r="B17" s="32" t="s">
        <v>64</v>
      </c>
      <c r="C17" s="43" t="s">
        <v>6</v>
      </c>
      <c r="D17" s="99">
        <f>'14 CYCAS'!D17+'14 BARRAU'!D17+'14 TERRASSES DU LAGON'!D17</f>
        <v>64</v>
      </c>
      <c r="E17" s="44"/>
      <c r="F17" s="45">
        <f t="shared" si="0"/>
        <v>0</v>
      </c>
      <c r="G17" s="33"/>
    </row>
    <row r="18" spans="1:7" s="36" customFormat="1" ht="15.75" customHeight="1">
      <c r="A18" s="37" t="s">
        <v>33</v>
      </c>
      <c r="B18" s="38" t="s">
        <v>29</v>
      </c>
      <c r="C18" s="43"/>
      <c r="D18" s="99"/>
      <c r="E18" s="44"/>
      <c r="F18" s="45">
        <f t="shared" si="0"/>
        <v>0</v>
      </c>
      <c r="G18" s="33"/>
    </row>
    <row r="19" spans="1:7" s="36" customFormat="1" ht="15.75" customHeight="1">
      <c r="A19" s="31" t="s">
        <v>35</v>
      </c>
      <c r="B19" s="32" t="s">
        <v>32</v>
      </c>
      <c r="C19" s="43" t="s">
        <v>6</v>
      </c>
      <c r="D19" s="99">
        <f>'14 CYCAS'!D19+'14 BARRAU'!D19+'14 TERRASSES DU LAGON'!D19</f>
        <v>28</v>
      </c>
      <c r="E19" s="44"/>
      <c r="F19" s="45">
        <f t="shared" si="0"/>
        <v>0</v>
      </c>
      <c r="G19" s="33"/>
    </row>
    <row r="20" spans="1:7" s="36" customFormat="1" ht="15.75" customHeight="1">
      <c r="A20" s="31" t="s">
        <v>35</v>
      </c>
      <c r="B20" s="32" t="s">
        <v>115</v>
      </c>
      <c r="C20" s="43" t="s">
        <v>6</v>
      </c>
      <c r="D20" s="99">
        <f>'14 CYCAS'!D20+'14 BARRAU'!D20+'14 TERRASSES DU LAGON'!D20</f>
        <v>44</v>
      </c>
      <c r="E20" s="44"/>
      <c r="F20" s="45">
        <f t="shared" si="0"/>
        <v>0</v>
      </c>
      <c r="G20" s="33"/>
    </row>
    <row r="21" spans="1:7" s="36" customFormat="1" ht="15.75" customHeight="1">
      <c r="A21" s="31" t="s">
        <v>35</v>
      </c>
      <c r="B21" s="32" t="s">
        <v>116</v>
      </c>
      <c r="C21" s="43" t="s">
        <v>6</v>
      </c>
      <c r="D21" s="99">
        <f>'14 CYCAS'!D21+'14 BARRAU'!D21+'14 TERRASSES DU LAGON'!D21</f>
        <v>12</v>
      </c>
      <c r="E21" s="44"/>
      <c r="F21" s="45">
        <f t="shared" si="0"/>
        <v>0</v>
      </c>
      <c r="G21" s="33"/>
    </row>
    <row r="22" spans="1:7" s="36" customFormat="1" ht="15.75" customHeight="1">
      <c r="A22" s="37" t="s">
        <v>37</v>
      </c>
      <c r="B22" s="38" t="s">
        <v>34</v>
      </c>
      <c r="C22" s="43"/>
      <c r="D22" s="99"/>
      <c r="E22" s="44"/>
      <c r="F22" s="45">
        <f t="shared" si="0"/>
        <v>0</v>
      </c>
      <c r="G22" s="33"/>
    </row>
    <row r="23" spans="1:7" s="36" customFormat="1" ht="15.75" customHeight="1">
      <c r="A23" s="31" t="s">
        <v>39</v>
      </c>
      <c r="B23" s="32" t="s">
        <v>65</v>
      </c>
      <c r="C23" s="43" t="s">
        <v>6</v>
      </c>
      <c r="D23" s="99">
        <f>'14 CYCAS'!D23+'14 BARRAU'!D23+'14 TERRASSES DU LAGON'!D23</f>
        <v>64</v>
      </c>
      <c r="E23" s="44"/>
      <c r="F23" s="45">
        <f t="shared" si="0"/>
        <v>0</v>
      </c>
      <c r="G23" s="33"/>
    </row>
    <row r="24" spans="1:7" s="36" customFormat="1" ht="15.75" customHeight="1">
      <c r="A24" s="31" t="s">
        <v>40</v>
      </c>
      <c r="B24" s="32" t="s">
        <v>36</v>
      </c>
      <c r="C24" s="43" t="s">
        <v>6</v>
      </c>
      <c r="D24" s="99">
        <f>'14 CYCAS'!D24+'14 BARRAU'!D24+'14 TERRASSES DU LAGON'!D24</f>
        <v>48</v>
      </c>
      <c r="E24" s="44"/>
      <c r="F24" s="45">
        <f t="shared" si="0"/>
        <v>0</v>
      </c>
      <c r="G24" s="33"/>
    </row>
    <row r="25" spans="1:7" s="36" customFormat="1" ht="15.75" customHeight="1">
      <c r="A25" s="31" t="s">
        <v>121</v>
      </c>
      <c r="B25" s="32" t="s">
        <v>117</v>
      </c>
      <c r="C25" s="43" t="s">
        <v>6</v>
      </c>
      <c r="D25" s="99">
        <f>'14 CYCAS'!D25+'14 BARRAU'!D25+'14 TERRASSES DU LAGON'!D25</f>
        <v>12</v>
      </c>
      <c r="E25" s="44"/>
      <c r="F25" s="45">
        <f t="shared" si="0"/>
        <v>0</v>
      </c>
      <c r="G25" s="33"/>
    </row>
    <row r="26" spans="1:7" s="81" customFormat="1" ht="15.75" customHeight="1">
      <c r="A26" s="37" t="s">
        <v>122</v>
      </c>
      <c r="B26" s="38" t="s">
        <v>38</v>
      </c>
      <c r="C26" s="78"/>
      <c r="D26" s="99"/>
      <c r="E26" s="79"/>
      <c r="F26" s="45">
        <f t="shared" si="0"/>
        <v>0</v>
      </c>
      <c r="G26" s="80"/>
    </row>
    <row r="27" spans="1:7" s="36" customFormat="1" ht="15.75" customHeight="1">
      <c r="A27" s="31" t="s">
        <v>123</v>
      </c>
      <c r="B27" s="32" t="s">
        <v>66</v>
      </c>
      <c r="C27" s="43" t="s">
        <v>6</v>
      </c>
      <c r="D27" s="99">
        <f>'14 CYCAS'!D27+'14 BARRAU'!D27+'14 TERRASSES DU LAGON'!D27</f>
        <v>54</v>
      </c>
      <c r="E27" s="44"/>
      <c r="F27" s="45">
        <f t="shared" si="0"/>
        <v>0</v>
      </c>
      <c r="G27" s="33"/>
    </row>
    <row r="28" spans="1:7" s="36" customFormat="1" ht="15.75" customHeight="1">
      <c r="A28" s="31" t="s">
        <v>124</v>
      </c>
      <c r="B28" s="32" t="s">
        <v>118</v>
      </c>
      <c r="C28" s="43" t="s">
        <v>6</v>
      </c>
      <c r="D28" s="99">
        <f>'14 CYCAS'!D28+'14 BARRAU'!D28+'14 TERRASSES DU LAGON'!D28</f>
        <v>26</v>
      </c>
      <c r="E28" s="44"/>
      <c r="F28" s="45">
        <f t="shared" si="0"/>
        <v>0</v>
      </c>
      <c r="G28" s="33"/>
    </row>
    <row r="29" spans="1:7" s="36" customFormat="1" ht="15.75" customHeight="1">
      <c r="A29" s="31" t="s">
        <v>125</v>
      </c>
      <c r="B29" s="32" t="s">
        <v>119</v>
      </c>
      <c r="C29" s="43" t="s">
        <v>6</v>
      </c>
      <c r="D29" s="99">
        <f>'14 CYCAS'!D29+'14 BARRAU'!D29+'14 TERRASSES DU LAGON'!D29</f>
        <v>48</v>
      </c>
      <c r="E29" s="44"/>
      <c r="F29" s="45">
        <f t="shared" si="0"/>
        <v>0</v>
      </c>
      <c r="G29" s="33"/>
    </row>
    <row r="30" spans="1:7" s="36" customFormat="1" ht="15.75" customHeight="1">
      <c r="A30" s="31" t="s">
        <v>126</v>
      </c>
      <c r="B30" s="32" t="s">
        <v>120</v>
      </c>
      <c r="C30" s="43" t="s">
        <v>6</v>
      </c>
      <c r="D30" s="99">
        <f>'14 CYCAS'!D30+'14 BARRAU'!D30+'14 TERRASSES DU LAGON'!D30</f>
        <v>12</v>
      </c>
      <c r="E30" s="44"/>
      <c r="F30" s="45">
        <f t="shared" si="0"/>
        <v>0</v>
      </c>
      <c r="G30" s="33"/>
    </row>
    <row r="31" spans="1:7" s="36" customFormat="1" ht="15.75" customHeight="1">
      <c r="A31" s="31"/>
      <c r="B31" s="35"/>
      <c r="C31" s="42"/>
      <c r="D31" s="42"/>
      <c r="E31" s="44"/>
      <c r="F31" s="45">
        <f t="shared" si="0"/>
        <v>0</v>
      </c>
      <c r="G31" s="33"/>
    </row>
    <row r="32" spans="1:7" s="24" customFormat="1" ht="15.75" customHeight="1">
      <c r="A32" s="25"/>
      <c r="B32" s="26"/>
      <c r="C32" s="51"/>
      <c r="D32" s="50"/>
      <c r="E32" s="52"/>
      <c r="F32" s="53">
        <f t="shared" si="0"/>
        <v>0</v>
      </c>
      <c r="G32" s="2"/>
    </row>
    <row r="33" spans="1:7" s="54" customFormat="1" ht="21" customHeight="1">
      <c r="A33" s="103" t="s">
        <v>80</v>
      </c>
      <c r="B33" s="104"/>
      <c r="C33" s="104"/>
      <c r="D33" s="104"/>
      <c r="E33" s="105"/>
      <c r="F33" s="86">
        <f>SUM(F10:F32)</f>
        <v>0</v>
      </c>
      <c r="G33" s="2"/>
    </row>
    <row r="34" spans="1:7" s="54" customFormat="1" ht="20.100000000000001" customHeight="1">
      <c r="A34" s="106" t="s">
        <v>85</v>
      </c>
      <c r="B34" s="106"/>
      <c r="C34" s="106"/>
      <c r="D34" s="106"/>
      <c r="E34" s="106"/>
      <c r="F34" s="86">
        <f>F33*0.06</f>
        <v>0</v>
      </c>
      <c r="G34" s="2"/>
    </row>
    <row r="35" spans="1:7" s="54" customFormat="1" ht="20.100000000000001" customHeight="1">
      <c r="A35" s="106" t="s">
        <v>86</v>
      </c>
      <c r="B35" s="106"/>
      <c r="C35" s="106"/>
      <c r="D35" s="106"/>
      <c r="E35" s="106"/>
      <c r="F35" s="86">
        <f>F33+F34</f>
        <v>0</v>
      </c>
      <c r="G35" s="2"/>
    </row>
    <row r="36" spans="1:7" ht="20.100000000000001" customHeight="1">
      <c r="A36" s="17"/>
      <c r="B36" s="12"/>
      <c r="C36" s="21"/>
      <c r="D36" s="21"/>
      <c r="E36" s="12"/>
      <c r="F36" s="23"/>
      <c r="G36" s="5"/>
    </row>
    <row r="37" spans="1:7" ht="20.100000000000001" customHeight="1">
      <c r="A37" s="17"/>
      <c r="B37" s="12"/>
      <c r="C37" s="21"/>
      <c r="D37" s="21"/>
      <c r="E37" s="12"/>
      <c r="F37" s="12"/>
      <c r="G37" s="5"/>
    </row>
    <row r="38" spans="1:7" ht="20.100000000000001" customHeight="1">
      <c r="A38" s="18" t="s">
        <v>4</v>
      </c>
      <c r="B38" s="12"/>
      <c r="C38" s="21"/>
      <c r="D38" s="21"/>
      <c r="E38" s="12"/>
      <c r="F38" s="12"/>
      <c r="G38" s="5" t="s">
        <v>4</v>
      </c>
    </row>
  </sheetData>
  <mergeCells count="3">
    <mergeCell ref="A33:E33"/>
    <mergeCell ref="A34:E34"/>
    <mergeCell ref="A35:E35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2AA00-E710-420A-B851-2E3A0E042893}">
  <dimension ref="A1:G19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132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ht="31.5" customHeight="1">
      <c r="A11" s="62" t="s">
        <v>41</v>
      </c>
      <c r="B11" s="63" t="s">
        <v>131</v>
      </c>
      <c r="C11" s="59" t="s">
        <v>6</v>
      </c>
      <c r="D11" s="58">
        <v>8</v>
      </c>
      <c r="E11" s="60"/>
      <c r="F11" s="61">
        <f>ROUND(D11*E11,0)</f>
        <v>0</v>
      </c>
      <c r="G11" s="2"/>
    </row>
    <row r="12" spans="1:7" s="24" customFormat="1" ht="15.75" customHeight="1">
      <c r="A12" s="62"/>
      <c r="B12" s="65"/>
      <c r="C12" s="59"/>
      <c r="D12" s="64"/>
      <c r="E12" s="60"/>
      <c r="F12" s="61">
        <f>ROUND(D12*E12,0)</f>
        <v>0</v>
      </c>
      <c r="G12" s="2"/>
    </row>
    <row r="13" spans="1:7" s="24" customFormat="1" ht="15.75" customHeight="1">
      <c r="A13" s="25"/>
      <c r="B13" s="26"/>
      <c r="C13" s="51"/>
      <c r="D13" s="50"/>
      <c r="E13" s="52"/>
      <c r="F13" s="66">
        <f>ROUND(D13*E13,0)</f>
        <v>0</v>
      </c>
      <c r="G13" s="2"/>
    </row>
    <row r="14" spans="1:7" ht="21" customHeight="1">
      <c r="A14" s="103" t="s">
        <v>80</v>
      </c>
      <c r="B14" s="104"/>
      <c r="C14" s="104"/>
      <c r="D14" s="104"/>
      <c r="E14" s="105"/>
      <c r="F14" s="86">
        <f>SUM(F10:F13)</f>
        <v>0</v>
      </c>
      <c r="G14" s="2"/>
    </row>
    <row r="15" spans="1:7" ht="20.100000000000001" customHeight="1">
      <c r="A15" s="106" t="s">
        <v>85</v>
      </c>
      <c r="B15" s="106"/>
      <c r="C15" s="106"/>
      <c r="D15" s="106"/>
      <c r="E15" s="106"/>
      <c r="F15" s="86">
        <f>F14*0.06</f>
        <v>0</v>
      </c>
      <c r="G15" s="2"/>
    </row>
    <row r="16" spans="1:7" ht="20.100000000000001" customHeight="1">
      <c r="A16" s="106" t="s">
        <v>86</v>
      </c>
      <c r="B16" s="106"/>
      <c r="C16" s="106"/>
      <c r="D16" s="106"/>
      <c r="E16" s="106"/>
      <c r="F16" s="86">
        <f>F14+F15</f>
        <v>0</v>
      </c>
      <c r="G16" s="2"/>
    </row>
    <row r="17" spans="1:7" ht="20.100000000000001" customHeight="1">
      <c r="A17" s="15"/>
      <c r="B17" s="3"/>
      <c r="C17" s="20"/>
      <c r="D17" s="20"/>
      <c r="E17" s="3"/>
      <c r="F17" s="70"/>
      <c r="G17" s="2"/>
    </row>
    <row r="18" spans="1:7" ht="20.100000000000001" customHeight="1">
      <c r="A18" s="15"/>
      <c r="B18" s="3"/>
      <c r="C18" s="20"/>
      <c r="D18" s="20"/>
      <c r="E18" s="3"/>
      <c r="F18" s="3"/>
      <c r="G18" s="2"/>
    </row>
    <row r="19" spans="1:7" ht="20.100000000000001" customHeight="1">
      <c r="A19" s="71" t="s">
        <v>4</v>
      </c>
      <c r="B19" s="3"/>
      <c r="C19" s="20"/>
      <c r="D19" s="20"/>
      <c r="E19" s="3"/>
      <c r="F19" s="3"/>
      <c r="G19" s="2" t="s">
        <v>4</v>
      </c>
    </row>
  </sheetData>
  <mergeCells count="3">
    <mergeCell ref="A14:E14"/>
    <mergeCell ref="A15:E15"/>
    <mergeCell ref="A16:E1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A0A50-6939-4CAD-831E-10A6C572AD02}">
  <dimension ref="A1:G19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133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ht="31.5" customHeight="1">
      <c r="A11" s="62" t="s">
        <v>41</v>
      </c>
      <c r="B11" s="63" t="s">
        <v>131</v>
      </c>
      <c r="C11" s="59" t="s">
        <v>6</v>
      </c>
      <c r="D11" s="58">
        <v>40</v>
      </c>
      <c r="E11" s="60"/>
      <c r="F11" s="61">
        <f>ROUND(D11*E11,0)</f>
        <v>0</v>
      </c>
      <c r="G11" s="2"/>
    </row>
    <row r="12" spans="1:7" s="24" customFormat="1" ht="15.75" customHeight="1">
      <c r="A12" s="62"/>
      <c r="B12" s="65"/>
      <c r="C12" s="59"/>
      <c r="D12" s="64"/>
      <c r="E12" s="60"/>
      <c r="F12" s="61">
        <f>ROUND(D12*E12,0)</f>
        <v>0</v>
      </c>
      <c r="G12" s="2"/>
    </row>
    <row r="13" spans="1:7" s="24" customFormat="1" ht="15.75" customHeight="1">
      <c r="A13" s="25"/>
      <c r="B13" s="26"/>
      <c r="C13" s="51"/>
      <c r="D13" s="50"/>
      <c r="E13" s="52"/>
      <c r="F13" s="66">
        <f>ROUND(D13*E13,0)</f>
        <v>0</v>
      </c>
      <c r="G13" s="2"/>
    </row>
    <row r="14" spans="1:7" ht="27.75" customHeight="1">
      <c r="A14" s="103" t="s">
        <v>80</v>
      </c>
      <c r="B14" s="104"/>
      <c r="C14" s="104"/>
      <c r="D14" s="104"/>
      <c r="E14" s="105"/>
      <c r="F14" s="86">
        <f>SUM(F10:F13)</f>
        <v>0</v>
      </c>
      <c r="G14" s="2"/>
    </row>
    <row r="15" spans="1:7" ht="20.100000000000001" customHeight="1">
      <c r="A15" s="106" t="s">
        <v>85</v>
      </c>
      <c r="B15" s="106"/>
      <c r="C15" s="106"/>
      <c r="D15" s="106"/>
      <c r="E15" s="106"/>
      <c r="F15" s="86">
        <f>F14*0.06</f>
        <v>0</v>
      </c>
      <c r="G15" s="2"/>
    </row>
    <row r="16" spans="1:7" ht="20.100000000000001" customHeight="1">
      <c r="A16" s="111" t="s">
        <v>86</v>
      </c>
      <c r="B16" s="111"/>
      <c r="C16" s="111"/>
      <c r="D16" s="111"/>
      <c r="E16" s="111"/>
      <c r="F16" s="86">
        <f>F14+F15</f>
        <v>0</v>
      </c>
      <c r="G16" s="2"/>
    </row>
    <row r="17" spans="1:7" ht="20.100000000000001" customHeight="1">
      <c r="A17" s="15"/>
      <c r="B17" s="3"/>
      <c r="C17" s="20"/>
      <c r="D17" s="20"/>
      <c r="E17" s="3"/>
      <c r="F17" s="70"/>
      <c r="G17" s="2"/>
    </row>
    <row r="18" spans="1:7" ht="20.100000000000001" customHeight="1">
      <c r="A18" s="15"/>
      <c r="B18" s="3"/>
      <c r="C18" s="20"/>
      <c r="D18" s="20"/>
      <c r="E18" s="3"/>
      <c r="F18" s="3"/>
      <c r="G18" s="2"/>
    </row>
    <row r="19" spans="1:7" ht="20.100000000000001" customHeight="1">
      <c r="A19" s="71" t="s">
        <v>4</v>
      </c>
      <c r="B19" s="3"/>
      <c r="C19" s="20"/>
      <c r="D19" s="20"/>
      <c r="E19" s="3"/>
      <c r="F19" s="3"/>
      <c r="G19" s="2" t="s">
        <v>4</v>
      </c>
    </row>
  </sheetData>
  <mergeCells count="3">
    <mergeCell ref="A14:E14"/>
    <mergeCell ref="A15:E15"/>
    <mergeCell ref="A16:E1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62706-5419-4F08-B885-63A5510320BC}">
  <dimension ref="A1:G19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134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ht="31.5" customHeight="1">
      <c r="A11" s="62" t="s">
        <v>41</v>
      </c>
      <c r="B11" s="63" t="s">
        <v>131</v>
      </c>
      <c r="C11" s="59" t="s">
        <v>6</v>
      </c>
      <c r="D11" s="58">
        <f>'16B CYCAS'!D11+'16B BARRAU'!D11</f>
        <v>48</v>
      </c>
      <c r="E11" s="60"/>
      <c r="F11" s="61">
        <f>ROUND(D11*E11,0)</f>
        <v>0</v>
      </c>
      <c r="G11" s="2"/>
    </row>
    <row r="12" spans="1:7" s="24" customFormat="1" ht="15.75" customHeight="1">
      <c r="A12" s="62"/>
      <c r="B12" s="65"/>
      <c r="C12" s="59"/>
      <c r="D12" s="64"/>
      <c r="E12" s="60"/>
      <c r="F12" s="61">
        <f>ROUND(D12*E12,0)</f>
        <v>0</v>
      </c>
      <c r="G12" s="2"/>
    </row>
    <row r="13" spans="1:7" s="24" customFormat="1" ht="15.75" customHeight="1">
      <c r="A13" s="25"/>
      <c r="B13" s="26"/>
      <c r="C13" s="51"/>
      <c r="D13" s="50"/>
      <c r="E13" s="52"/>
      <c r="F13" s="66">
        <f>ROUND(D13*E13,0)</f>
        <v>0</v>
      </c>
      <c r="G13" s="2"/>
    </row>
    <row r="14" spans="1:7" ht="21" customHeight="1">
      <c r="A14" s="103" t="s">
        <v>80</v>
      </c>
      <c r="B14" s="104"/>
      <c r="C14" s="104"/>
      <c r="D14" s="104"/>
      <c r="E14" s="105"/>
      <c r="F14" s="86">
        <f>SUM(F10:F13)</f>
        <v>0</v>
      </c>
      <c r="G14" s="2"/>
    </row>
    <row r="15" spans="1:7" ht="20.100000000000001" customHeight="1">
      <c r="A15" s="106" t="s">
        <v>85</v>
      </c>
      <c r="B15" s="106"/>
      <c r="C15" s="106"/>
      <c r="D15" s="106"/>
      <c r="E15" s="106"/>
      <c r="F15" s="86">
        <f>F14*0.06</f>
        <v>0</v>
      </c>
      <c r="G15" s="2"/>
    </row>
    <row r="16" spans="1:7" ht="20.100000000000001" customHeight="1">
      <c r="A16" s="111" t="s">
        <v>86</v>
      </c>
      <c r="B16" s="111"/>
      <c r="C16" s="111"/>
      <c r="D16" s="111"/>
      <c r="E16" s="111"/>
      <c r="F16" s="86">
        <f>F14+F15</f>
        <v>0</v>
      </c>
      <c r="G16" s="2"/>
    </row>
    <row r="17" spans="1:7" ht="20.100000000000001" customHeight="1">
      <c r="A17" s="15"/>
      <c r="B17" s="3"/>
      <c r="C17" s="20"/>
      <c r="D17" s="20"/>
      <c r="E17" s="3"/>
      <c r="F17" s="70"/>
      <c r="G17" s="2"/>
    </row>
    <row r="18" spans="1:7" ht="20.100000000000001" customHeight="1">
      <c r="A18" s="15"/>
      <c r="B18" s="3"/>
      <c r="C18" s="20"/>
      <c r="D18" s="20"/>
      <c r="E18" s="3"/>
      <c r="F18" s="3"/>
      <c r="G18" s="2"/>
    </row>
    <row r="19" spans="1:7" ht="20.100000000000001" customHeight="1">
      <c r="A19" s="71" t="s">
        <v>4</v>
      </c>
      <c r="B19" s="3"/>
      <c r="C19" s="20"/>
      <c r="D19" s="20"/>
      <c r="E19" s="3"/>
      <c r="F19" s="3"/>
      <c r="G19" s="2" t="s">
        <v>4</v>
      </c>
    </row>
  </sheetData>
  <mergeCells count="3">
    <mergeCell ref="A14:E14"/>
    <mergeCell ref="A15:E15"/>
    <mergeCell ref="A16:E1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1A402-F206-490E-A451-7ECFD38F0D9E}">
  <dimension ref="A1:G29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140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4" customFormat="1" ht="15" customHeight="1">
      <c r="A11" s="29" t="s">
        <v>42</v>
      </c>
      <c r="B11" s="38" t="s">
        <v>135</v>
      </c>
      <c r="C11" s="43"/>
      <c r="D11" s="42"/>
      <c r="E11" s="44"/>
      <c r="F11" s="45">
        <f>ROUND(D11*E11,0)</f>
        <v>0</v>
      </c>
      <c r="G11" s="33"/>
    </row>
    <row r="12" spans="1:7" s="34" customFormat="1" ht="15" customHeight="1">
      <c r="A12" s="62" t="s">
        <v>44</v>
      </c>
      <c r="B12" s="32" t="s">
        <v>67</v>
      </c>
      <c r="C12" s="43" t="s">
        <v>6</v>
      </c>
      <c r="D12" s="48">
        <v>8</v>
      </c>
      <c r="E12" s="44"/>
      <c r="F12" s="45">
        <f t="shared" ref="F12:F22" si="0">D12*E12</f>
        <v>0</v>
      </c>
      <c r="G12" s="33"/>
    </row>
    <row r="13" spans="1:7" s="34" customFormat="1" ht="24.95" customHeight="1">
      <c r="A13" s="62" t="s">
        <v>68</v>
      </c>
      <c r="B13" s="32" t="s">
        <v>136</v>
      </c>
      <c r="C13" s="43" t="s">
        <v>5</v>
      </c>
      <c r="D13" s="48">
        <f>(3*1.8+0.4*0.6)*8</f>
        <v>45.120000000000005</v>
      </c>
      <c r="E13" s="44"/>
      <c r="F13" s="45">
        <f t="shared" si="0"/>
        <v>0</v>
      </c>
      <c r="G13" s="33"/>
    </row>
    <row r="14" spans="1:7" s="34" customFormat="1" ht="15" customHeight="1">
      <c r="A14" s="62" t="s">
        <v>138</v>
      </c>
      <c r="B14" s="32" t="s">
        <v>137</v>
      </c>
      <c r="C14" s="43" t="s">
        <v>5</v>
      </c>
      <c r="D14" s="48">
        <f>4.5*8</f>
        <v>36</v>
      </c>
      <c r="E14" s="44"/>
      <c r="F14" s="45">
        <f t="shared" si="0"/>
        <v>0</v>
      </c>
      <c r="G14" s="33"/>
    </row>
    <row r="15" spans="1:7" s="34" customFormat="1" ht="15" customHeight="1">
      <c r="A15" s="29" t="s">
        <v>45</v>
      </c>
      <c r="B15" s="38" t="s">
        <v>43</v>
      </c>
      <c r="C15" s="43"/>
      <c r="D15" s="42"/>
      <c r="E15" s="44"/>
      <c r="F15" s="45">
        <f t="shared" si="0"/>
        <v>0</v>
      </c>
      <c r="G15" s="33"/>
    </row>
    <row r="16" spans="1:7" s="34" customFormat="1" ht="15" customHeight="1">
      <c r="A16" s="62" t="s">
        <v>46</v>
      </c>
      <c r="B16" s="32" t="s">
        <v>69</v>
      </c>
      <c r="C16" s="43" t="s">
        <v>6</v>
      </c>
      <c r="D16" s="48">
        <f>8</f>
        <v>8</v>
      </c>
      <c r="E16" s="44"/>
      <c r="F16" s="45">
        <f t="shared" si="0"/>
        <v>0</v>
      </c>
      <c r="G16" s="33"/>
    </row>
    <row r="17" spans="1:7" s="34" customFormat="1" ht="15" customHeight="1">
      <c r="A17" s="29" t="s">
        <v>47</v>
      </c>
      <c r="B17" s="38" t="s">
        <v>70</v>
      </c>
      <c r="C17" s="43"/>
      <c r="D17" s="42"/>
      <c r="E17" s="44"/>
      <c r="F17" s="45">
        <f t="shared" si="0"/>
        <v>0</v>
      </c>
      <c r="G17" s="33"/>
    </row>
    <row r="18" spans="1:7" s="36" customFormat="1" ht="15" customHeight="1">
      <c r="A18" s="62" t="s">
        <v>48</v>
      </c>
      <c r="B18" s="32" t="s">
        <v>71</v>
      </c>
      <c r="C18" s="43" t="s">
        <v>5</v>
      </c>
      <c r="D18" s="48">
        <f>5.4*8</f>
        <v>43.2</v>
      </c>
      <c r="E18" s="44"/>
      <c r="F18" s="45">
        <f t="shared" si="0"/>
        <v>0</v>
      </c>
      <c r="G18" s="33"/>
    </row>
    <row r="19" spans="1:7" s="36" customFormat="1" ht="15" customHeight="1">
      <c r="A19" s="62" t="s">
        <v>49</v>
      </c>
      <c r="B19" s="32" t="s">
        <v>75</v>
      </c>
      <c r="C19" s="43" t="s">
        <v>10</v>
      </c>
      <c r="D19" s="48">
        <f>(3.9+2.8)*8</f>
        <v>53.599999999999994</v>
      </c>
      <c r="E19" s="44"/>
      <c r="F19" s="45">
        <f t="shared" si="0"/>
        <v>0</v>
      </c>
      <c r="G19" s="33"/>
    </row>
    <row r="20" spans="1:7" s="36" customFormat="1" ht="15" customHeight="1">
      <c r="A20" s="62" t="s">
        <v>50</v>
      </c>
      <c r="B20" s="32" t="s">
        <v>139</v>
      </c>
      <c r="C20" s="43" t="s">
        <v>5</v>
      </c>
      <c r="D20" s="48">
        <f>2*2.2*8</f>
        <v>35.200000000000003</v>
      </c>
      <c r="E20" s="44"/>
      <c r="F20" s="45">
        <f t="shared" si="0"/>
        <v>0</v>
      </c>
      <c r="G20" s="33"/>
    </row>
    <row r="21" spans="1:7" s="34" customFormat="1" ht="15" customHeight="1">
      <c r="A21" s="29" t="s">
        <v>72</v>
      </c>
      <c r="B21" s="38" t="s">
        <v>73</v>
      </c>
      <c r="C21" s="43"/>
      <c r="D21" s="42"/>
      <c r="E21" s="44"/>
      <c r="F21" s="45">
        <f t="shared" si="0"/>
        <v>0</v>
      </c>
      <c r="G21" s="33"/>
    </row>
    <row r="22" spans="1:7" s="36" customFormat="1" ht="15" customHeight="1">
      <c r="A22" s="62" t="s">
        <v>48</v>
      </c>
      <c r="B22" s="32" t="s">
        <v>74</v>
      </c>
      <c r="C22" s="43" t="s">
        <v>5</v>
      </c>
      <c r="D22" s="48">
        <f>36+43.2</f>
        <v>79.2</v>
      </c>
      <c r="E22" s="44"/>
      <c r="F22" s="45">
        <f t="shared" si="0"/>
        <v>0</v>
      </c>
      <c r="G22" s="33"/>
    </row>
    <row r="23" spans="1:7" s="24" customFormat="1" ht="15" customHeight="1">
      <c r="A23" s="25"/>
      <c r="B23" s="26"/>
      <c r="C23" s="51"/>
      <c r="D23" s="50"/>
      <c r="E23" s="52"/>
      <c r="F23" s="53">
        <f>ROUND(D23*E23,0)</f>
        <v>0</v>
      </c>
      <c r="G23" s="2"/>
    </row>
    <row r="24" spans="1:7" s="54" customFormat="1" ht="21" customHeight="1">
      <c r="A24" s="103" t="s">
        <v>80</v>
      </c>
      <c r="B24" s="104"/>
      <c r="C24" s="104"/>
      <c r="D24" s="104"/>
      <c r="E24" s="105"/>
      <c r="F24" s="86">
        <f>SUM(F10:F23)</f>
        <v>0</v>
      </c>
      <c r="G24" s="2"/>
    </row>
    <row r="25" spans="1:7" s="54" customFormat="1" ht="20.100000000000001" customHeight="1">
      <c r="A25" s="106" t="s">
        <v>85</v>
      </c>
      <c r="B25" s="106"/>
      <c r="C25" s="106"/>
      <c r="D25" s="106"/>
      <c r="E25" s="106"/>
      <c r="F25" s="86">
        <f>F24*0.06</f>
        <v>0</v>
      </c>
      <c r="G25" s="2"/>
    </row>
    <row r="26" spans="1:7" s="54" customFormat="1" ht="20.100000000000001" customHeight="1">
      <c r="A26" s="106" t="s">
        <v>86</v>
      </c>
      <c r="B26" s="106"/>
      <c r="C26" s="106"/>
      <c r="D26" s="106"/>
      <c r="E26" s="106"/>
      <c r="F26" s="86">
        <f>F24+F25</f>
        <v>0</v>
      </c>
      <c r="G26" s="2"/>
    </row>
    <row r="27" spans="1:7" ht="20.100000000000001" customHeight="1">
      <c r="A27" s="17"/>
      <c r="B27" s="12"/>
      <c r="C27" s="21"/>
      <c r="D27" s="21"/>
      <c r="E27" s="12"/>
      <c r="F27" s="23"/>
      <c r="G27" s="5"/>
    </row>
    <row r="28" spans="1:7" ht="20.100000000000001" customHeight="1">
      <c r="A28" s="17"/>
      <c r="B28" s="12"/>
      <c r="C28" s="21"/>
      <c r="D28" s="21"/>
      <c r="E28" s="12"/>
      <c r="F28" s="12"/>
      <c r="G28" s="5"/>
    </row>
    <row r="29" spans="1:7" ht="20.100000000000001" customHeight="1">
      <c r="A29" s="18" t="s">
        <v>4</v>
      </c>
      <c r="B29" s="12"/>
      <c r="C29" s="21"/>
      <c r="D29" s="21"/>
      <c r="E29" s="12"/>
      <c r="F29" s="12"/>
      <c r="G29" s="5" t="s">
        <v>4</v>
      </c>
    </row>
  </sheetData>
  <mergeCells count="3">
    <mergeCell ref="A24:E24"/>
    <mergeCell ref="A25:E25"/>
    <mergeCell ref="A26:E26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DB27A-2CF3-42A7-962B-D37BB0ACADE0}">
  <dimension ref="A1:G29"/>
  <sheetViews>
    <sheetView showGridLines="0" topLeftCell="A7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141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4" customFormat="1" ht="15" customHeight="1">
      <c r="A11" s="29" t="s">
        <v>42</v>
      </c>
      <c r="B11" s="38" t="s">
        <v>135</v>
      </c>
      <c r="C11" s="43"/>
      <c r="D11" s="42"/>
      <c r="E11" s="44"/>
      <c r="F11" s="45">
        <f>ROUND(D11*E11,0)</f>
        <v>0</v>
      </c>
      <c r="G11" s="33"/>
    </row>
    <row r="12" spans="1:7" s="34" customFormat="1" ht="15" customHeight="1">
      <c r="A12" s="62" t="s">
        <v>44</v>
      </c>
      <c r="B12" s="32" t="s">
        <v>67</v>
      </c>
      <c r="C12" s="43" t="s">
        <v>6</v>
      </c>
      <c r="D12" s="48">
        <v>40</v>
      </c>
      <c r="E12" s="44"/>
      <c r="F12" s="45">
        <f t="shared" ref="F12:F22" si="0">D12*E12</f>
        <v>0</v>
      </c>
      <c r="G12" s="33"/>
    </row>
    <row r="13" spans="1:7" s="34" customFormat="1" ht="24.95" customHeight="1">
      <c r="A13" s="62" t="s">
        <v>68</v>
      </c>
      <c r="B13" s="32" t="s">
        <v>136</v>
      </c>
      <c r="C13" s="43" t="s">
        <v>5</v>
      </c>
      <c r="D13" s="48">
        <f>4.2*2*4+6.2*2*20+7.1*2*2+5.3*2*2+7.2*2*2+6.4*2*2+6.8*2*2+6.6*2*2+7.3*2*2+7.3*2*2</f>
        <v>497.59999999999997</v>
      </c>
      <c r="E13" s="44"/>
      <c r="F13" s="45">
        <f t="shared" si="0"/>
        <v>0</v>
      </c>
      <c r="G13" s="33"/>
    </row>
    <row r="14" spans="1:7" s="34" customFormat="1" ht="15" customHeight="1">
      <c r="A14" s="62" t="s">
        <v>138</v>
      </c>
      <c r="B14" s="32" t="s">
        <v>137</v>
      </c>
      <c r="C14" s="43" t="s">
        <v>5</v>
      </c>
      <c r="D14" s="48">
        <f>2.8*4+1.6*20+7.5*2+3.2*2+3*2+1.9*2+2*2+2.7*2+2.2*2+5.8*2</f>
        <v>99.800000000000011</v>
      </c>
      <c r="E14" s="44"/>
      <c r="F14" s="45">
        <f t="shared" si="0"/>
        <v>0</v>
      </c>
      <c r="G14" s="33"/>
    </row>
    <row r="15" spans="1:7" s="34" customFormat="1" ht="15" customHeight="1">
      <c r="A15" s="29" t="s">
        <v>45</v>
      </c>
      <c r="B15" s="38" t="s">
        <v>43</v>
      </c>
      <c r="C15" s="43"/>
      <c r="D15" s="42"/>
      <c r="E15" s="44"/>
      <c r="F15" s="45">
        <f t="shared" si="0"/>
        <v>0</v>
      </c>
      <c r="G15" s="33"/>
    </row>
    <row r="16" spans="1:7" s="34" customFormat="1" ht="15" customHeight="1">
      <c r="A16" s="62" t="s">
        <v>46</v>
      </c>
      <c r="B16" s="32" t="s">
        <v>69</v>
      </c>
      <c r="C16" s="43" t="s">
        <v>6</v>
      </c>
      <c r="D16" s="48">
        <v>40</v>
      </c>
      <c r="E16" s="44"/>
      <c r="F16" s="45">
        <f t="shared" si="0"/>
        <v>0</v>
      </c>
      <c r="G16" s="33"/>
    </row>
    <row r="17" spans="1:7" s="34" customFormat="1" ht="15" customHeight="1">
      <c r="A17" s="29" t="s">
        <v>47</v>
      </c>
      <c r="B17" s="38" t="s">
        <v>70</v>
      </c>
      <c r="C17" s="43"/>
      <c r="D17" s="42"/>
      <c r="E17" s="44"/>
      <c r="F17" s="45">
        <f t="shared" si="0"/>
        <v>0</v>
      </c>
      <c r="G17" s="33"/>
    </row>
    <row r="18" spans="1:7" s="36" customFormat="1" ht="15" customHeight="1">
      <c r="A18" s="62" t="s">
        <v>48</v>
      </c>
      <c r="B18" s="32" t="s">
        <v>71</v>
      </c>
      <c r="C18" s="43" t="s">
        <v>5</v>
      </c>
      <c r="D18" s="48">
        <f>4*4+2.5*20+7.5*2+3.2*2+3*2+1.9*2+3*2+3.8*2+3.1*2+7.8*2</f>
        <v>132.6</v>
      </c>
      <c r="E18" s="44"/>
      <c r="F18" s="45">
        <f t="shared" si="0"/>
        <v>0</v>
      </c>
      <c r="G18" s="33"/>
    </row>
    <row r="19" spans="1:7" s="36" customFormat="1" ht="15" customHeight="1">
      <c r="A19" s="62" t="s">
        <v>49</v>
      </c>
      <c r="B19" s="32" t="s">
        <v>75</v>
      </c>
      <c r="C19" s="43" t="s">
        <v>10</v>
      </c>
      <c r="D19" s="48">
        <f>6.8*4+3.6*20+9.2*2+4.9*2+5.7*2+4.7*2+5*2+7*2+5.8*2+1.5*2</f>
        <v>186.79999999999998</v>
      </c>
      <c r="E19" s="44"/>
      <c r="F19" s="45">
        <f t="shared" si="0"/>
        <v>0</v>
      </c>
      <c r="G19" s="33"/>
    </row>
    <row r="20" spans="1:7" s="36" customFormat="1" ht="15" customHeight="1">
      <c r="A20" s="62" t="s">
        <v>50</v>
      </c>
      <c r="B20" s="32" t="s">
        <v>139</v>
      </c>
      <c r="C20" s="43" t="s">
        <v>5</v>
      </c>
      <c r="D20" s="48">
        <f>4.2*2.2*4+3*2.2*20+3.8*2.2*2+3.4*2.2*2+3.3*2.2*2+2.8*2.2*2+3*2.2*2+3*2.2*2+2.9*2.2*2+4.5*2</f>
        <v>275.64</v>
      </c>
      <c r="E20" s="44"/>
      <c r="F20" s="45">
        <f t="shared" si="0"/>
        <v>0</v>
      </c>
      <c r="G20" s="33"/>
    </row>
    <row r="21" spans="1:7" s="34" customFormat="1" ht="15" customHeight="1">
      <c r="A21" s="29" t="s">
        <v>72</v>
      </c>
      <c r="B21" s="38" t="s">
        <v>73</v>
      </c>
      <c r="C21" s="43"/>
      <c r="D21" s="42"/>
      <c r="E21" s="44"/>
      <c r="F21" s="45">
        <f t="shared" si="0"/>
        <v>0</v>
      </c>
      <c r="G21" s="33"/>
    </row>
    <row r="22" spans="1:7" s="36" customFormat="1" ht="15" customHeight="1">
      <c r="A22" s="62" t="s">
        <v>48</v>
      </c>
      <c r="B22" s="32" t="s">
        <v>74</v>
      </c>
      <c r="C22" s="43" t="s">
        <v>5</v>
      </c>
      <c r="D22" s="48">
        <f>D18+D20</f>
        <v>408.24</v>
      </c>
      <c r="E22" s="44"/>
      <c r="F22" s="45">
        <f t="shared" si="0"/>
        <v>0</v>
      </c>
      <c r="G22" s="33"/>
    </row>
    <row r="23" spans="1:7" s="24" customFormat="1" ht="15" customHeight="1">
      <c r="A23" s="25"/>
      <c r="B23" s="26"/>
      <c r="C23" s="51"/>
      <c r="D23" s="50"/>
      <c r="E23" s="52"/>
      <c r="F23" s="53">
        <f>ROUND(D23*E23,0)</f>
        <v>0</v>
      </c>
      <c r="G23" s="2"/>
    </row>
    <row r="24" spans="1:7" s="54" customFormat="1" ht="21" customHeight="1">
      <c r="A24" s="103" t="s">
        <v>80</v>
      </c>
      <c r="B24" s="104"/>
      <c r="C24" s="104"/>
      <c r="D24" s="104"/>
      <c r="E24" s="105"/>
      <c r="F24" s="86">
        <f>SUM(F10:F23)</f>
        <v>0</v>
      </c>
      <c r="G24" s="2"/>
    </row>
    <row r="25" spans="1:7" s="54" customFormat="1" ht="20.100000000000001" customHeight="1">
      <c r="A25" s="106" t="s">
        <v>85</v>
      </c>
      <c r="B25" s="106"/>
      <c r="C25" s="106"/>
      <c r="D25" s="106"/>
      <c r="E25" s="106"/>
      <c r="F25" s="86">
        <f>F24*0.06</f>
        <v>0</v>
      </c>
      <c r="G25" s="2"/>
    </row>
    <row r="26" spans="1:7" s="54" customFormat="1" ht="20.100000000000001" customHeight="1">
      <c r="A26" s="106" t="s">
        <v>86</v>
      </c>
      <c r="B26" s="106"/>
      <c r="C26" s="106"/>
      <c r="D26" s="106"/>
      <c r="E26" s="106"/>
      <c r="F26" s="86">
        <f>F24+F25</f>
        <v>0</v>
      </c>
      <c r="G26" s="2"/>
    </row>
    <row r="27" spans="1:7" ht="20.100000000000001" customHeight="1">
      <c r="A27" s="17"/>
      <c r="B27" s="12"/>
      <c r="C27" s="21"/>
      <c r="D27" s="21"/>
      <c r="E27" s="12"/>
      <c r="F27" s="23"/>
      <c r="G27" s="5"/>
    </row>
    <row r="28" spans="1:7" ht="20.100000000000001" customHeight="1">
      <c r="A28" s="17"/>
      <c r="B28" s="12"/>
      <c r="C28" s="21"/>
      <c r="D28" s="21"/>
      <c r="E28" s="12"/>
      <c r="F28" s="12"/>
      <c r="G28" s="5"/>
    </row>
    <row r="29" spans="1:7" ht="20.100000000000001" customHeight="1">
      <c r="A29" s="18" t="s">
        <v>4</v>
      </c>
      <c r="B29" s="12"/>
      <c r="C29" s="21"/>
      <c r="D29" s="21"/>
      <c r="E29" s="12"/>
      <c r="F29" s="12"/>
      <c r="G29" s="5" t="s">
        <v>4</v>
      </c>
    </row>
  </sheetData>
  <mergeCells count="3">
    <mergeCell ref="A24:E24"/>
    <mergeCell ref="A25:E25"/>
    <mergeCell ref="A26:E2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304A-522E-4C6F-B782-56A4CA98D879}">
  <dimension ref="A1:G29"/>
  <sheetViews>
    <sheetView showGridLines="0" topLeftCell="A4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30" customHeight="1">
      <c r="A6" s="15"/>
      <c r="B6" s="112" t="s">
        <v>142</v>
      </c>
      <c r="C6" s="112"/>
      <c r="D6" s="112"/>
      <c r="E6" s="112"/>
      <c r="F6" s="112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4" customFormat="1" ht="15" customHeight="1">
      <c r="A11" s="29" t="s">
        <v>42</v>
      </c>
      <c r="B11" s="38" t="s">
        <v>135</v>
      </c>
      <c r="C11" s="43"/>
      <c r="D11" s="42"/>
      <c r="E11" s="44"/>
      <c r="F11" s="45">
        <f>ROUND(D11*E11,0)</f>
        <v>0</v>
      </c>
      <c r="G11" s="33"/>
    </row>
    <row r="12" spans="1:7" s="34" customFormat="1" ht="15" customHeight="1">
      <c r="A12" s="62" t="s">
        <v>44</v>
      </c>
      <c r="B12" s="32" t="s">
        <v>67</v>
      </c>
      <c r="C12" s="43" t="s">
        <v>6</v>
      </c>
      <c r="D12" s="48">
        <v>16</v>
      </c>
      <c r="E12" s="44"/>
      <c r="F12" s="45">
        <f t="shared" ref="F12:F22" si="0">D12*E12</f>
        <v>0</v>
      </c>
      <c r="G12" s="33"/>
    </row>
    <row r="13" spans="1:7" s="34" customFormat="1" ht="24.95" customHeight="1">
      <c r="A13" s="62" t="s">
        <v>68</v>
      </c>
      <c r="B13" s="32" t="s">
        <v>136</v>
      </c>
      <c r="C13" s="43" t="s">
        <v>5</v>
      </c>
      <c r="D13" s="48">
        <f>3.2*2*4+3.2*1.8*2+3.2*2*2+3.2*1.8*4+3.4*2*4</f>
        <v>100.16000000000001</v>
      </c>
      <c r="E13" s="44"/>
      <c r="F13" s="45">
        <f t="shared" si="0"/>
        <v>0</v>
      </c>
      <c r="G13" s="33"/>
    </row>
    <row r="14" spans="1:7" s="34" customFormat="1" ht="15" customHeight="1">
      <c r="A14" s="62" t="s">
        <v>138</v>
      </c>
      <c r="B14" s="32" t="s">
        <v>137</v>
      </c>
      <c r="C14" s="43" t="s">
        <v>5</v>
      </c>
      <c r="D14" s="48"/>
      <c r="E14" s="44"/>
      <c r="F14" s="45"/>
      <c r="G14" s="33"/>
    </row>
    <row r="15" spans="1:7" s="34" customFormat="1" ht="15" customHeight="1">
      <c r="A15" s="29" t="s">
        <v>45</v>
      </c>
      <c r="B15" s="38" t="s">
        <v>43</v>
      </c>
      <c r="C15" s="43"/>
      <c r="D15" s="42"/>
      <c r="E15" s="44"/>
      <c r="F15" s="45">
        <f t="shared" si="0"/>
        <v>0</v>
      </c>
      <c r="G15" s="33"/>
    </row>
    <row r="16" spans="1:7" s="34" customFormat="1" ht="15" customHeight="1">
      <c r="A16" s="62" t="s">
        <v>46</v>
      </c>
      <c r="B16" s="32" t="s">
        <v>69</v>
      </c>
      <c r="C16" s="43" t="s">
        <v>6</v>
      </c>
      <c r="D16" s="48">
        <v>16</v>
      </c>
      <c r="E16" s="44"/>
      <c r="F16" s="45">
        <f t="shared" si="0"/>
        <v>0</v>
      </c>
      <c r="G16" s="33"/>
    </row>
    <row r="17" spans="1:7" s="34" customFormat="1" ht="15" customHeight="1">
      <c r="A17" s="29" t="s">
        <v>47</v>
      </c>
      <c r="B17" s="38" t="s">
        <v>70</v>
      </c>
      <c r="C17" s="43"/>
      <c r="D17" s="42"/>
      <c r="E17" s="44"/>
      <c r="F17" s="45">
        <f t="shared" si="0"/>
        <v>0</v>
      </c>
      <c r="G17" s="33"/>
    </row>
    <row r="18" spans="1:7" s="36" customFormat="1" ht="15" customHeight="1">
      <c r="A18" s="62" t="s">
        <v>48</v>
      </c>
      <c r="B18" s="32" t="s">
        <v>71</v>
      </c>
      <c r="C18" s="43" t="s">
        <v>5</v>
      </c>
      <c r="D18" s="48">
        <f>2*4+1.5*6+2*6</f>
        <v>29</v>
      </c>
      <c r="E18" s="44"/>
      <c r="F18" s="45">
        <f t="shared" si="0"/>
        <v>0</v>
      </c>
      <c r="G18" s="33"/>
    </row>
    <row r="19" spans="1:7" s="36" customFormat="1" ht="15" customHeight="1">
      <c r="A19" s="62" t="s">
        <v>49</v>
      </c>
      <c r="B19" s="32" t="s">
        <v>75</v>
      </c>
      <c r="C19" s="43" t="s">
        <v>10</v>
      </c>
      <c r="D19" s="48"/>
      <c r="E19" s="44"/>
      <c r="F19" s="45">
        <f t="shared" si="0"/>
        <v>0</v>
      </c>
      <c r="G19" s="33"/>
    </row>
    <row r="20" spans="1:7" s="36" customFormat="1" ht="15" customHeight="1">
      <c r="A20" s="62" t="s">
        <v>50</v>
      </c>
      <c r="B20" s="32" t="s">
        <v>139</v>
      </c>
      <c r="C20" s="43" t="s">
        <v>5</v>
      </c>
      <c r="D20" s="48">
        <f>4.4*2.2*4+3.5*2.2*6+4.4*2.2*6</f>
        <v>143.00000000000003</v>
      </c>
      <c r="E20" s="44"/>
      <c r="F20" s="45">
        <f t="shared" si="0"/>
        <v>0</v>
      </c>
      <c r="G20" s="33"/>
    </row>
    <row r="21" spans="1:7" s="34" customFormat="1" ht="15" customHeight="1">
      <c r="A21" s="29" t="s">
        <v>72</v>
      </c>
      <c r="B21" s="38" t="s">
        <v>73</v>
      </c>
      <c r="C21" s="43"/>
      <c r="D21" s="42"/>
      <c r="E21" s="44"/>
      <c r="F21" s="45">
        <f t="shared" si="0"/>
        <v>0</v>
      </c>
      <c r="G21" s="33"/>
    </row>
    <row r="22" spans="1:7" s="36" customFormat="1" ht="15" customHeight="1">
      <c r="A22" s="62" t="s">
        <v>48</v>
      </c>
      <c r="B22" s="32" t="s">
        <v>74</v>
      </c>
      <c r="C22" s="43" t="s">
        <v>5</v>
      </c>
      <c r="D22" s="48">
        <f>D18+D20</f>
        <v>172.00000000000003</v>
      </c>
      <c r="E22" s="44"/>
      <c r="F22" s="45">
        <f t="shared" si="0"/>
        <v>0</v>
      </c>
      <c r="G22" s="33"/>
    </row>
    <row r="23" spans="1:7" s="24" customFormat="1" ht="15" customHeight="1">
      <c r="A23" s="25"/>
      <c r="B23" s="26"/>
      <c r="C23" s="51"/>
      <c r="D23" s="50"/>
      <c r="E23" s="52"/>
      <c r="F23" s="53">
        <f>ROUND(D23*E23,0)</f>
        <v>0</v>
      </c>
      <c r="G23" s="2"/>
    </row>
    <row r="24" spans="1:7" s="54" customFormat="1" ht="21" customHeight="1">
      <c r="A24" s="103" t="s">
        <v>80</v>
      </c>
      <c r="B24" s="104"/>
      <c r="C24" s="104"/>
      <c r="D24" s="104"/>
      <c r="E24" s="105"/>
      <c r="F24" s="86">
        <f>SUM(F10:F23)</f>
        <v>0</v>
      </c>
      <c r="G24" s="2"/>
    </row>
    <row r="25" spans="1:7" s="54" customFormat="1" ht="20.100000000000001" customHeight="1">
      <c r="A25" s="106" t="s">
        <v>85</v>
      </c>
      <c r="B25" s="106"/>
      <c r="C25" s="106"/>
      <c r="D25" s="106"/>
      <c r="E25" s="106"/>
      <c r="F25" s="86">
        <f>F24*0.06</f>
        <v>0</v>
      </c>
      <c r="G25" s="2"/>
    </row>
    <row r="26" spans="1:7" s="54" customFormat="1" ht="20.100000000000001" customHeight="1">
      <c r="A26" s="106" t="s">
        <v>86</v>
      </c>
      <c r="B26" s="106"/>
      <c r="C26" s="106"/>
      <c r="D26" s="106"/>
      <c r="E26" s="106"/>
      <c r="F26" s="86">
        <f>F24+F25</f>
        <v>0</v>
      </c>
      <c r="G26" s="2"/>
    </row>
    <row r="27" spans="1:7" ht="20.100000000000001" customHeight="1">
      <c r="A27" s="17"/>
      <c r="B27" s="12"/>
      <c r="C27" s="21"/>
      <c r="D27" s="21"/>
      <c r="E27" s="12"/>
      <c r="F27" s="23"/>
      <c r="G27" s="5"/>
    </row>
    <row r="28" spans="1:7" ht="20.100000000000001" customHeight="1">
      <c r="A28" s="17"/>
      <c r="B28" s="12"/>
      <c r="C28" s="21"/>
      <c r="D28" s="21"/>
      <c r="E28" s="12"/>
      <c r="F28" s="12"/>
      <c r="G28" s="5"/>
    </row>
    <row r="29" spans="1:7" ht="20.100000000000001" customHeight="1">
      <c r="A29" s="18" t="s">
        <v>4</v>
      </c>
      <c r="B29" s="12"/>
      <c r="C29" s="21"/>
      <c r="D29" s="21"/>
      <c r="E29" s="12"/>
      <c r="F29" s="12"/>
      <c r="G29" s="5" t="s">
        <v>4</v>
      </c>
    </row>
  </sheetData>
  <mergeCells count="4">
    <mergeCell ref="A24:E24"/>
    <mergeCell ref="A25:E25"/>
    <mergeCell ref="A26:E26"/>
    <mergeCell ref="B6:F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7AFD-B20A-43FD-B2DD-8F545EDAF71D}">
  <dimension ref="A1:G29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143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4" customFormat="1" ht="15" customHeight="1">
      <c r="A11" s="29" t="s">
        <v>42</v>
      </c>
      <c r="B11" s="38" t="s">
        <v>135</v>
      </c>
      <c r="C11" s="43"/>
      <c r="D11" s="42"/>
      <c r="E11" s="44"/>
      <c r="F11" s="45">
        <f>ROUND(D11*E11,0)</f>
        <v>0</v>
      </c>
      <c r="G11" s="33"/>
    </row>
    <row r="12" spans="1:7" s="34" customFormat="1" ht="15" customHeight="1">
      <c r="A12" s="62" t="s">
        <v>44</v>
      </c>
      <c r="B12" s="32" t="s">
        <v>67</v>
      </c>
      <c r="C12" s="43" t="s">
        <v>6</v>
      </c>
      <c r="D12" s="48">
        <f>'19 CYCAS'!D12+'19 BARRAU'!D12+'19 TERRASSES DU LAGON'!D12</f>
        <v>64</v>
      </c>
      <c r="E12" s="44"/>
      <c r="F12" s="45">
        <f t="shared" ref="F12:F22" si="0">D12*E12</f>
        <v>0</v>
      </c>
      <c r="G12" s="33"/>
    </row>
    <row r="13" spans="1:7" s="34" customFormat="1" ht="24.95" customHeight="1">
      <c r="A13" s="62" t="s">
        <v>68</v>
      </c>
      <c r="B13" s="32" t="s">
        <v>136</v>
      </c>
      <c r="C13" s="43" t="s">
        <v>5</v>
      </c>
      <c r="D13" s="48">
        <f>'19 CYCAS'!D13+'19 BARRAU'!D13+'19 TERRASSES DU LAGON'!D13</f>
        <v>642.88</v>
      </c>
      <c r="E13" s="44"/>
      <c r="F13" s="45">
        <f t="shared" si="0"/>
        <v>0</v>
      </c>
      <c r="G13" s="33"/>
    </row>
    <row r="14" spans="1:7" s="34" customFormat="1" ht="15" customHeight="1">
      <c r="A14" s="62" t="s">
        <v>138</v>
      </c>
      <c r="B14" s="32" t="s">
        <v>137</v>
      </c>
      <c r="C14" s="43" t="s">
        <v>5</v>
      </c>
      <c r="D14" s="48">
        <f>'19 CYCAS'!D14+'19 BARRAU'!D14+'19 TERRASSES DU LAGON'!D14</f>
        <v>135.80000000000001</v>
      </c>
      <c r="E14" s="44"/>
      <c r="F14" s="45"/>
      <c r="G14" s="33"/>
    </row>
    <row r="15" spans="1:7" s="34" customFormat="1" ht="15" customHeight="1">
      <c r="A15" s="29" t="s">
        <v>45</v>
      </c>
      <c r="B15" s="38" t="s">
        <v>43</v>
      </c>
      <c r="C15" s="43"/>
      <c r="D15" s="48"/>
      <c r="E15" s="44"/>
      <c r="F15" s="45">
        <f t="shared" si="0"/>
        <v>0</v>
      </c>
      <c r="G15" s="33"/>
    </row>
    <row r="16" spans="1:7" s="34" customFormat="1" ht="15" customHeight="1">
      <c r="A16" s="62" t="s">
        <v>46</v>
      </c>
      <c r="B16" s="32" t="s">
        <v>69</v>
      </c>
      <c r="C16" s="43" t="s">
        <v>6</v>
      </c>
      <c r="D16" s="48">
        <f>'19 CYCAS'!D16+'19 BARRAU'!D16+'19 TERRASSES DU LAGON'!D16</f>
        <v>64</v>
      </c>
      <c r="E16" s="44"/>
      <c r="F16" s="45">
        <f t="shared" si="0"/>
        <v>0</v>
      </c>
      <c r="G16" s="33"/>
    </row>
    <row r="17" spans="1:7" s="34" customFormat="1" ht="15" customHeight="1">
      <c r="A17" s="29" t="s">
        <v>47</v>
      </c>
      <c r="B17" s="38" t="s">
        <v>70</v>
      </c>
      <c r="C17" s="43"/>
      <c r="D17" s="48"/>
      <c r="E17" s="44"/>
      <c r="F17" s="45">
        <f t="shared" si="0"/>
        <v>0</v>
      </c>
      <c r="G17" s="33"/>
    </row>
    <row r="18" spans="1:7" s="36" customFormat="1" ht="15" customHeight="1">
      <c r="A18" s="62" t="s">
        <v>48</v>
      </c>
      <c r="B18" s="32" t="s">
        <v>71</v>
      </c>
      <c r="C18" s="43" t="s">
        <v>5</v>
      </c>
      <c r="D18" s="48">
        <f>'19 CYCAS'!D18+'19 BARRAU'!D18+'19 TERRASSES DU LAGON'!D18</f>
        <v>204.8</v>
      </c>
      <c r="E18" s="44"/>
      <c r="F18" s="45">
        <f t="shared" si="0"/>
        <v>0</v>
      </c>
      <c r="G18" s="33"/>
    </row>
    <row r="19" spans="1:7" s="36" customFormat="1" ht="15" customHeight="1">
      <c r="A19" s="62" t="s">
        <v>49</v>
      </c>
      <c r="B19" s="32" t="s">
        <v>75</v>
      </c>
      <c r="C19" s="43" t="s">
        <v>10</v>
      </c>
      <c r="D19" s="48">
        <f>'19 CYCAS'!D19+'19 BARRAU'!D19+'19 TERRASSES DU LAGON'!D19</f>
        <v>240.39999999999998</v>
      </c>
      <c r="E19" s="44"/>
      <c r="F19" s="45">
        <f t="shared" si="0"/>
        <v>0</v>
      </c>
      <c r="G19" s="33"/>
    </row>
    <row r="20" spans="1:7" s="36" customFormat="1" ht="15" customHeight="1">
      <c r="A20" s="62" t="s">
        <v>50</v>
      </c>
      <c r="B20" s="32" t="s">
        <v>139</v>
      </c>
      <c r="C20" s="43" t="s">
        <v>5</v>
      </c>
      <c r="D20" s="48">
        <f>'19 CYCAS'!D20+'19 BARRAU'!D20+'19 TERRASSES DU LAGON'!D20</f>
        <v>453.84000000000003</v>
      </c>
      <c r="E20" s="44"/>
      <c r="F20" s="45">
        <f t="shared" si="0"/>
        <v>0</v>
      </c>
      <c r="G20" s="33"/>
    </row>
    <row r="21" spans="1:7" s="34" customFormat="1" ht="15" customHeight="1">
      <c r="A21" s="29" t="s">
        <v>72</v>
      </c>
      <c r="B21" s="38" t="s">
        <v>73</v>
      </c>
      <c r="C21" s="43"/>
      <c r="D21" s="48"/>
      <c r="E21" s="44"/>
      <c r="F21" s="45">
        <f t="shared" si="0"/>
        <v>0</v>
      </c>
      <c r="G21" s="33"/>
    </row>
    <row r="22" spans="1:7" s="36" customFormat="1" ht="15" customHeight="1">
      <c r="A22" s="62" t="s">
        <v>48</v>
      </c>
      <c r="B22" s="32" t="s">
        <v>74</v>
      </c>
      <c r="C22" s="43" t="s">
        <v>5</v>
      </c>
      <c r="D22" s="48">
        <f>'19 CYCAS'!D22+'19 BARRAU'!D22+'19 TERRASSES DU LAGON'!D22</f>
        <v>659.44</v>
      </c>
      <c r="E22" s="44"/>
      <c r="F22" s="45">
        <f t="shared" si="0"/>
        <v>0</v>
      </c>
      <c r="G22" s="33"/>
    </row>
    <row r="23" spans="1:7" s="24" customFormat="1" ht="15" customHeight="1">
      <c r="A23" s="25"/>
      <c r="B23" s="26"/>
      <c r="C23" s="51"/>
      <c r="D23" s="50"/>
      <c r="E23" s="52"/>
      <c r="F23" s="53">
        <f>ROUND(D23*E23,0)</f>
        <v>0</v>
      </c>
      <c r="G23" s="2"/>
    </row>
    <row r="24" spans="1:7" s="54" customFormat="1" ht="21" customHeight="1">
      <c r="A24" s="103" t="s">
        <v>80</v>
      </c>
      <c r="B24" s="104"/>
      <c r="C24" s="104"/>
      <c r="D24" s="104"/>
      <c r="E24" s="105"/>
      <c r="F24" s="86">
        <f>SUM(F10:F23)</f>
        <v>0</v>
      </c>
      <c r="G24" s="2"/>
    </row>
    <row r="25" spans="1:7" s="54" customFormat="1" ht="20.100000000000001" customHeight="1">
      <c r="A25" s="106" t="s">
        <v>85</v>
      </c>
      <c r="B25" s="106"/>
      <c r="C25" s="106"/>
      <c r="D25" s="106"/>
      <c r="E25" s="106"/>
      <c r="F25" s="86">
        <f>F24*0.06</f>
        <v>0</v>
      </c>
      <c r="G25" s="2"/>
    </row>
    <row r="26" spans="1:7" s="54" customFormat="1" ht="20.100000000000001" customHeight="1">
      <c r="A26" s="106" t="s">
        <v>86</v>
      </c>
      <c r="B26" s="106"/>
      <c r="C26" s="106"/>
      <c r="D26" s="106"/>
      <c r="E26" s="106"/>
      <c r="F26" s="86">
        <f>F24+F25</f>
        <v>0</v>
      </c>
      <c r="G26" s="2"/>
    </row>
    <row r="27" spans="1:7" ht="20.100000000000001" customHeight="1">
      <c r="A27" s="17"/>
      <c r="B27" s="12"/>
      <c r="C27" s="21"/>
      <c r="D27" s="21"/>
      <c r="E27" s="12"/>
      <c r="F27" s="23"/>
      <c r="G27" s="5"/>
    </row>
    <row r="28" spans="1:7" ht="20.100000000000001" customHeight="1">
      <c r="A28" s="17"/>
      <c r="B28" s="12"/>
      <c r="C28" s="21"/>
      <c r="D28" s="21"/>
      <c r="E28" s="12"/>
      <c r="F28" s="12"/>
      <c r="G28" s="5"/>
    </row>
    <row r="29" spans="1:7" ht="20.100000000000001" customHeight="1">
      <c r="A29" s="18" t="s">
        <v>4</v>
      </c>
      <c r="B29" s="12"/>
      <c r="C29" s="21"/>
      <c r="D29" s="21"/>
      <c r="E29" s="12"/>
      <c r="F29" s="12"/>
      <c r="G29" s="5" t="s">
        <v>4</v>
      </c>
    </row>
  </sheetData>
  <mergeCells count="3">
    <mergeCell ref="A24:E24"/>
    <mergeCell ref="A25:E25"/>
    <mergeCell ref="A26:E26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E523-C5E2-4DCC-B91E-B7E97DB993C0}">
  <dimension ref="A1:G21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1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152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s="24" customFormat="1" ht="30" customHeight="1">
      <c r="A11" s="62" t="s">
        <v>144</v>
      </c>
      <c r="B11" s="63" t="s">
        <v>145</v>
      </c>
      <c r="C11" s="59" t="s">
        <v>5</v>
      </c>
      <c r="D11" s="58">
        <f>185</f>
        <v>185</v>
      </c>
      <c r="E11" s="60"/>
      <c r="F11" s="61">
        <f t="shared" ref="F11:F14" si="0">D11*E11</f>
        <v>0</v>
      </c>
      <c r="G11" s="2"/>
    </row>
    <row r="12" spans="1:7" s="24" customFormat="1" ht="30" customHeight="1">
      <c r="A12" s="62" t="s">
        <v>146</v>
      </c>
      <c r="B12" s="63" t="s">
        <v>147</v>
      </c>
      <c r="C12" s="59" t="s">
        <v>5</v>
      </c>
      <c r="D12" s="58"/>
      <c r="E12" s="60"/>
      <c r="F12" s="61">
        <f t="shared" si="0"/>
        <v>0</v>
      </c>
      <c r="G12" s="2"/>
    </row>
    <row r="13" spans="1:7" ht="30" customHeight="1">
      <c r="A13" s="62" t="s">
        <v>148</v>
      </c>
      <c r="B13" s="63" t="s">
        <v>149</v>
      </c>
      <c r="C13" s="59" t="s">
        <v>5</v>
      </c>
      <c r="D13" s="74">
        <f>185</f>
        <v>185</v>
      </c>
      <c r="E13" s="60"/>
      <c r="F13" s="61">
        <f t="shared" si="0"/>
        <v>0</v>
      </c>
      <c r="G13" s="2"/>
    </row>
    <row r="14" spans="1:7" s="24" customFormat="1" ht="15" customHeight="1">
      <c r="A14" s="62" t="s">
        <v>150</v>
      </c>
      <c r="B14" s="63" t="s">
        <v>151</v>
      </c>
      <c r="C14" s="59" t="s">
        <v>5</v>
      </c>
      <c r="D14" s="58"/>
      <c r="E14" s="60"/>
      <c r="F14" s="61">
        <f t="shared" si="0"/>
        <v>0</v>
      </c>
      <c r="G14" s="2"/>
    </row>
    <row r="15" spans="1:7" s="24" customFormat="1" ht="15" customHeight="1">
      <c r="A15" s="25"/>
      <c r="B15" s="26"/>
      <c r="C15" s="51"/>
      <c r="D15" s="50"/>
      <c r="E15" s="52"/>
      <c r="F15" s="66">
        <f>ROUND(D15*E15,0)</f>
        <v>0</v>
      </c>
      <c r="G15" s="2"/>
    </row>
    <row r="16" spans="1:7" ht="21" customHeight="1">
      <c r="A16" s="103" t="s">
        <v>80</v>
      </c>
      <c r="B16" s="104"/>
      <c r="C16" s="104"/>
      <c r="D16" s="104"/>
      <c r="E16" s="105"/>
      <c r="F16" s="86">
        <f>SUM(F10:F15)</f>
        <v>0</v>
      </c>
      <c r="G16" s="2"/>
    </row>
    <row r="17" spans="1:7" ht="20.100000000000001" customHeight="1">
      <c r="A17" s="106" t="s">
        <v>85</v>
      </c>
      <c r="B17" s="106"/>
      <c r="C17" s="106"/>
      <c r="D17" s="106"/>
      <c r="E17" s="106"/>
      <c r="F17" s="86">
        <f>F16*0.06</f>
        <v>0</v>
      </c>
      <c r="G17" s="2"/>
    </row>
    <row r="18" spans="1:7" ht="20.100000000000001" customHeight="1">
      <c r="A18" s="106" t="s">
        <v>86</v>
      </c>
      <c r="B18" s="106"/>
      <c r="C18" s="106"/>
      <c r="D18" s="106"/>
      <c r="E18" s="106"/>
      <c r="F18" s="86">
        <f>F16+F17</f>
        <v>0</v>
      </c>
      <c r="G18" s="2"/>
    </row>
    <row r="19" spans="1:7" ht="20.100000000000001" customHeight="1">
      <c r="A19" s="15"/>
      <c r="B19" s="3"/>
      <c r="C19" s="20"/>
      <c r="D19" s="20"/>
      <c r="E19" s="3"/>
      <c r="F19" s="70"/>
      <c r="G19" s="2"/>
    </row>
    <row r="20" spans="1:7" ht="20.100000000000001" customHeight="1">
      <c r="A20" s="15"/>
      <c r="B20" s="3"/>
      <c r="C20" s="20"/>
      <c r="D20" s="20"/>
      <c r="E20" s="3"/>
      <c r="F20" s="3"/>
      <c r="G20" s="2"/>
    </row>
    <row r="21" spans="1:7" ht="20.100000000000001" customHeight="1">
      <c r="A21" s="71" t="s">
        <v>4</v>
      </c>
      <c r="B21" s="3"/>
      <c r="C21" s="20"/>
      <c r="D21" s="20"/>
      <c r="E21" s="3"/>
      <c r="F21" s="3"/>
      <c r="G21" s="2" t="s">
        <v>4</v>
      </c>
    </row>
  </sheetData>
  <mergeCells count="3">
    <mergeCell ref="A16:E16"/>
    <mergeCell ref="A17:E17"/>
    <mergeCell ref="A18:E18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331B2-D9DD-4045-AD3B-4377A2F9B4A0}">
  <dimension ref="A1:G25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5.25" style="73" customWidth="1"/>
    <col min="4" max="4" width="9.62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104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98"/>
      <c r="C10" s="55"/>
      <c r="D10" s="55"/>
      <c r="E10" s="56"/>
      <c r="F10" s="57"/>
      <c r="G10" s="2"/>
    </row>
    <row r="11" spans="1:7" s="24" customFormat="1" ht="15" customHeight="1">
      <c r="A11" s="29" t="s">
        <v>12</v>
      </c>
      <c r="B11" s="89" t="s">
        <v>13</v>
      </c>
      <c r="C11" s="90"/>
      <c r="D11" s="91"/>
      <c r="E11" s="92"/>
      <c r="F11" s="93"/>
      <c r="G11" s="2"/>
    </row>
    <row r="12" spans="1:7" s="24" customFormat="1" ht="15" customHeight="1">
      <c r="A12" s="62" t="s">
        <v>14</v>
      </c>
      <c r="B12" s="65" t="s">
        <v>84</v>
      </c>
      <c r="C12" s="94" t="s">
        <v>5</v>
      </c>
      <c r="D12" s="95">
        <f>1.6*0.3*4+1*2.5*20+2*0.3*2+1.6*0.3*2+0.8*2.5*2+0.7*3*2+2.7*0.3*2</f>
        <v>63.9</v>
      </c>
      <c r="E12" s="92"/>
      <c r="F12" s="93">
        <f>D12*E12</f>
        <v>0</v>
      </c>
      <c r="G12" s="2"/>
    </row>
    <row r="13" spans="1:7" s="24" customFormat="1" ht="15" customHeight="1">
      <c r="A13" s="62" t="s">
        <v>15</v>
      </c>
      <c r="B13" s="65" t="s">
        <v>76</v>
      </c>
      <c r="C13" s="94" t="s">
        <v>6</v>
      </c>
      <c r="D13" s="95">
        <v>40</v>
      </c>
      <c r="E13" s="92"/>
      <c r="F13" s="93">
        <f t="shared" ref="F13:F19" si="0">D13*E13</f>
        <v>0</v>
      </c>
      <c r="G13" s="2"/>
    </row>
    <row r="14" spans="1:7" s="24" customFormat="1" ht="15" customHeight="1">
      <c r="A14" s="29" t="s">
        <v>16</v>
      </c>
      <c r="B14" s="89" t="s">
        <v>77</v>
      </c>
      <c r="C14" s="94"/>
      <c r="D14" s="95"/>
      <c r="E14" s="92"/>
      <c r="F14" s="93">
        <f t="shared" si="0"/>
        <v>0</v>
      </c>
      <c r="G14" s="2"/>
    </row>
    <row r="15" spans="1:7" s="24" customFormat="1" ht="15" customHeight="1">
      <c r="A15" s="62" t="s">
        <v>17</v>
      </c>
      <c r="B15" s="65" t="s">
        <v>78</v>
      </c>
      <c r="C15" s="94" t="s">
        <v>5</v>
      </c>
      <c r="D15" s="96">
        <f>7.5*2.5*4+4.2*2.5*20+8*2.5*2+4.1*2.5*2+5.4*2.5*2+4.5*2.5*2+5*2.5*2+6.7*2.5*2+5.5*2.5*2+8.7*2.5*2</f>
        <v>524.5</v>
      </c>
      <c r="E15" s="97"/>
      <c r="F15" s="93">
        <f t="shared" si="0"/>
        <v>0</v>
      </c>
      <c r="G15" s="2"/>
    </row>
    <row r="16" spans="1:7" s="24" customFormat="1" ht="15" customHeight="1">
      <c r="A16" s="62" t="s">
        <v>18</v>
      </c>
      <c r="B16" s="65" t="s">
        <v>79</v>
      </c>
      <c r="C16" s="94" t="s">
        <v>5</v>
      </c>
      <c r="D16" s="96">
        <f>4*4+4.2*20+7.5*2+3.2*2+3*2+2.7*2+2.8*2+3.7*2+3*2+7.8*2</f>
        <v>167.4</v>
      </c>
      <c r="E16" s="97"/>
      <c r="F16" s="93">
        <f t="shared" si="0"/>
        <v>0</v>
      </c>
      <c r="G16" s="2"/>
    </row>
    <row r="17" spans="1:7" s="24" customFormat="1" ht="15" customHeight="1">
      <c r="A17" s="29" t="s">
        <v>19</v>
      </c>
      <c r="B17" s="89" t="s">
        <v>22</v>
      </c>
      <c r="C17" s="94"/>
      <c r="D17" s="95"/>
      <c r="E17" s="92"/>
      <c r="F17" s="93">
        <f t="shared" si="0"/>
        <v>0</v>
      </c>
      <c r="G17" s="2"/>
    </row>
    <row r="18" spans="1:7" s="24" customFormat="1" ht="15" customHeight="1">
      <c r="A18" s="62" t="s">
        <v>20</v>
      </c>
      <c r="B18" s="65" t="s">
        <v>62</v>
      </c>
      <c r="C18" s="94" t="s">
        <v>5</v>
      </c>
      <c r="D18" s="95">
        <f>2.1*40</f>
        <v>84</v>
      </c>
      <c r="E18" s="92"/>
      <c r="F18" s="93">
        <f t="shared" si="0"/>
        <v>0</v>
      </c>
      <c r="G18" s="2"/>
    </row>
    <row r="19" spans="1:7" s="24" customFormat="1" ht="15" customHeight="1">
      <c r="A19" s="29" t="s">
        <v>21</v>
      </c>
      <c r="B19" s="89" t="s">
        <v>63</v>
      </c>
      <c r="C19" s="94" t="s">
        <v>11</v>
      </c>
      <c r="D19" s="95">
        <f>40</f>
        <v>40</v>
      </c>
      <c r="E19" s="92"/>
      <c r="F19" s="93">
        <f t="shared" si="0"/>
        <v>0</v>
      </c>
      <c r="G19" s="2"/>
    </row>
    <row r="20" spans="1:7" s="24" customFormat="1" ht="15" customHeight="1">
      <c r="A20" s="29"/>
      <c r="B20" s="89"/>
      <c r="C20" s="94"/>
      <c r="D20" s="95"/>
      <c r="E20" s="92"/>
      <c r="F20" s="93"/>
      <c r="G20" s="2"/>
    </row>
    <row r="21" spans="1:7" ht="21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ht="20.100000000000001" customHeight="1">
      <c r="A22" s="102" t="s">
        <v>85</v>
      </c>
      <c r="B22" s="102"/>
      <c r="C22" s="102"/>
      <c r="D22" s="102"/>
      <c r="E22" s="102"/>
      <c r="F22" s="86">
        <f>F21*0.06</f>
        <v>0</v>
      </c>
      <c r="G22" s="2"/>
    </row>
    <row r="23" spans="1:7" ht="20.100000000000001" customHeight="1">
      <c r="A23" s="102" t="s">
        <v>86</v>
      </c>
      <c r="B23" s="102"/>
      <c r="C23" s="102"/>
      <c r="D23" s="102"/>
      <c r="E23" s="102"/>
      <c r="F23" s="86">
        <f>F21+F22</f>
        <v>0</v>
      </c>
      <c r="G23" s="2"/>
    </row>
    <row r="24" spans="1:7" ht="20.100000000000001" customHeight="1">
      <c r="A24" s="15"/>
      <c r="B24" s="3"/>
      <c r="C24" s="20"/>
      <c r="D24" s="20"/>
      <c r="E24" s="3"/>
      <c r="F24" s="3"/>
      <c r="G24" s="2"/>
    </row>
    <row r="25" spans="1:7" ht="20.100000000000001" customHeight="1">
      <c r="A25" s="71" t="s">
        <v>4</v>
      </c>
      <c r="B25" s="3"/>
      <c r="C25" s="20"/>
      <c r="D25" s="20"/>
      <c r="E25" s="3"/>
      <c r="F25" s="3"/>
      <c r="G25" s="2" t="s">
        <v>4</v>
      </c>
    </row>
  </sheetData>
  <mergeCells count="3">
    <mergeCell ref="A22:E22"/>
    <mergeCell ref="A21:E21"/>
    <mergeCell ref="A23:E23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4E994-9149-4F9B-960E-46C1663B7BB0}">
  <dimension ref="A1:G21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1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153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s="24" customFormat="1" ht="30" customHeight="1">
      <c r="A11" s="62" t="s">
        <v>144</v>
      </c>
      <c r="B11" s="63" t="s">
        <v>145</v>
      </c>
      <c r="C11" s="59" t="s">
        <v>5</v>
      </c>
      <c r="D11" s="58">
        <f>(10.2*2.5-2)*4+(6*2.5-2)*20+(9.5*2.5-2)*2+(5.7*2.5-2)*2+(8*2.5-2)*4+(6.3*2.5-2)*2+(6.7*2.5-2)*2+(8*2.5-2)*2+(10.2*2.5-2)*2</f>
        <v>634</v>
      </c>
      <c r="E11" s="60"/>
      <c r="F11" s="61">
        <f t="shared" ref="F11:F14" si="0">D11*E11</f>
        <v>0</v>
      </c>
      <c r="G11" s="2"/>
    </row>
    <row r="12" spans="1:7" s="24" customFormat="1" ht="30" customHeight="1">
      <c r="A12" s="62" t="s">
        <v>146</v>
      </c>
      <c r="B12" s="63" t="s">
        <v>147</v>
      </c>
      <c r="C12" s="59" t="s">
        <v>5</v>
      </c>
      <c r="D12" s="58">
        <f>4.2*4+2.5*20+7.5*2+2.5*2+3*4+5.6*2+2.8*2+3.8*2+7.8*2</f>
        <v>138.79999999999998</v>
      </c>
      <c r="E12" s="60"/>
      <c r="F12" s="61">
        <f t="shared" si="0"/>
        <v>0</v>
      </c>
      <c r="G12" s="2"/>
    </row>
    <row r="13" spans="1:7" ht="30" customHeight="1">
      <c r="A13" s="62" t="s">
        <v>148</v>
      </c>
      <c r="B13" s="63" t="s">
        <v>149</v>
      </c>
      <c r="C13" s="59" t="s">
        <v>5</v>
      </c>
      <c r="D13" s="74">
        <v>634</v>
      </c>
      <c r="E13" s="60"/>
      <c r="F13" s="61">
        <f t="shared" si="0"/>
        <v>0</v>
      </c>
      <c r="G13" s="2"/>
    </row>
    <row r="14" spans="1:7" s="24" customFormat="1" ht="15" customHeight="1">
      <c r="A14" s="62" t="s">
        <v>150</v>
      </c>
      <c r="B14" s="63" t="s">
        <v>151</v>
      </c>
      <c r="C14" s="59" t="s">
        <v>5</v>
      </c>
      <c r="D14" s="58">
        <v>139</v>
      </c>
      <c r="E14" s="60"/>
      <c r="F14" s="61">
        <f t="shared" si="0"/>
        <v>0</v>
      </c>
      <c r="G14" s="2"/>
    </row>
    <row r="15" spans="1:7" s="24" customFormat="1" ht="15" customHeight="1">
      <c r="A15" s="25"/>
      <c r="B15" s="26"/>
      <c r="C15" s="51"/>
      <c r="D15" s="50"/>
      <c r="E15" s="52"/>
      <c r="F15" s="66">
        <f>ROUND(D15*E15,0)</f>
        <v>0</v>
      </c>
      <c r="G15" s="2"/>
    </row>
    <row r="16" spans="1:7" ht="21" customHeight="1">
      <c r="A16" s="103" t="s">
        <v>80</v>
      </c>
      <c r="B16" s="104"/>
      <c r="C16" s="104"/>
      <c r="D16" s="104"/>
      <c r="E16" s="105"/>
      <c r="F16" s="86">
        <f>SUM(F10:F15)</f>
        <v>0</v>
      </c>
      <c r="G16" s="2"/>
    </row>
    <row r="17" spans="1:7" ht="20.100000000000001" customHeight="1">
      <c r="A17" s="106" t="s">
        <v>85</v>
      </c>
      <c r="B17" s="106"/>
      <c r="C17" s="106"/>
      <c r="D17" s="106"/>
      <c r="E17" s="106"/>
      <c r="F17" s="86">
        <f>F16*0.06</f>
        <v>0</v>
      </c>
      <c r="G17" s="2"/>
    </row>
    <row r="18" spans="1:7" ht="20.100000000000001" customHeight="1">
      <c r="A18" s="106" t="s">
        <v>86</v>
      </c>
      <c r="B18" s="106"/>
      <c r="C18" s="106"/>
      <c r="D18" s="106"/>
      <c r="E18" s="106"/>
      <c r="F18" s="86">
        <f>F16+F17</f>
        <v>0</v>
      </c>
      <c r="G18" s="2"/>
    </row>
    <row r="19" spans="1:7" ht="20.100000000000001" customHeight="1">
      <c r="A19" s="15"/>
      <c r="B19" s="3"/>
      <c r="C19" s="20"/>
      <c r="D19" s="20"/>
      <c r="E19" s="3"/>
      <c r="F19" s="70"/>
      <c r="G19" s="2"/>
    </row>
    <row r="20" spans="1:7" ht="20.100000000000001" customHeight="1">
      <c r="A20" s="15"/>
      <c r="B20" s="3"/>
      <c r="C20" s="20"/>
      <c r="D20" s="20"/>
      <c r="E20" s="3"/>
      <c r="F20" s="3"/>
      <c r="G20" s="2"/>
    </row>
    <row r="21" spans="1:7" ht="20.100000000000001" customHeight="1">
      <c r="A21" s="71" t="s">
        <v>4</v>
      </c>
      <c r="B21" s="3"/>
      <c r="C21" s="20"/>
      <c r="D21" s="20"/>
      <c r="E21" s="3"/>
      <c r="F21" s="3"/>
      <c r="G21" s="2" t="s">
        <v>4</v>
      </c>
    </row>
  </sheetData>
  <mergeCells count="3">
    <mergeCell ref="A16:E16"/>
    <mergeCell ref="A17:E17"/>
    <mergeCell ref="A18:E18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6310E-2003-4C2F-893D-9BDA9AE930C9}">
  <dimension ref="A1:G21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1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154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s="24" customFormat="1" ht="30" customHeight="1">
      <c r="A11" s="62" t="s">
        <v>144</v>
      </c>
      <c r="B11" s="63" t="s">
        <v>145</v>
      </c>
      <c r="C11" s="59" t="s">
        <v>5</v>
      </c>
      <c r="D11" s="58">
        <f>'22 CYCAS'!D11+'22 BARRAU'!D11</f>
        <v>819</v>
      </c>
      <c r="E11" s="60"/>
      <c r="F11" s="61">
        <f>D11*E11</f>
        <v>0</v>
      </c>
      <c r="G11" s="2"/>
    </row>
    <row r="12" spans="1:7" s="24" customFormat="1" ht="30" customHeight="1">
      <c r="A12" s="62" t="s">
        <v>146</v>
      </c>
      <c r="B12" s="63" t="s">
        <v>147</v>
      </c>
      <c r="C12" s="59" t="s">
        <v>5</v>
      </c>
      <c r="D12" s="58">
        <f>'22 CYCAS'!D12+'22 BARRAU'!D12</f>
        <v>138.79999999999998</v>
      </c>
      <c r="E12" s="60"/>
      <c r="F12" s="61">
        <f t="shared" ref="F12:F14" si="0">D12*E12</f>
        <v>0</v>
      </c>
      <c r="G12" s="2"/>
    </row>
    <row r="13" spans="1:7" ht="30" customHeight="1">
      <c r="A13" s="62" t="s">
        <v>148</v>
      </c>
      <c r="B13" s="63" t="s">
        <v>149</v>
      </c>
      <c r="C13" s="59" t="s">
        <v>5</v>
      </c>
      <c r="D13" s="58">
        <f>'22 CYCAS'!D13+'22 BARRAU'!D13</f>
        <v>819</v>
      </c>
      <c r="E13" s="60"/>
      <c r="F13" s="61">
        <f t="shared" si="0"/>
        <v>0</v>
      </c>
      <c r="G13" s="2"/>
    </row>
    <row r="14" spans="1:7" s="24" customFormat="1" ht="15" customHeight="1">
      <c r="A14" s="62" t="s">
        <v>150</v>
      </c>
      <c r="B14" s="63" t="s">
        <v>151</v>
      </c>
      <c r="C14" s="59" t="s">
        <v>5</v>
      </c>
      <c r="D14" s="58">
        <f>'22 CYCAS'!D14+'22 BARRAU'!D14</f>
        <v>139</v>
      </c>
      <c r="E14" s="60"/>
      <c r="F14" s="61">
        <f t="shared" si="0"/>
        <v>0</v>
      </c>
      <c r="G14" s="2"/>
    </row>
    <row r="15" spans="1:7" s="24" customFormat="1" ht="15" customHeight="1">
      <c r="A15" s="25"/>
      <c r="B15" s="26"/>
      <c r="C15" s="51"/>
      <c r="D15" s="50"/>
      <c r="E15" s="52"/>
      <c r="F15" s="66">
        <f>ROUND(D15*E15,0)</f>
        <v>0</v>
      </c>
      <c r="G15" s="2"/>
    </row>
    <row r="16" spans="1:7" ht="21" customHeight="1">
      <c r="A16" s="103" t="s">
        <v>80</v>
      </c>
      <c r="B16" s="104"/>
      <c r="C16" s="104"/>
      <c r="D16" s="104"/>
      <c r="E16" s="105"/>
      <c r="F16" s="86">
        <f>SUM(F10:F15)</f>
        <v>0</v>
      </c>
      <c r="G16" s="2"/>
    </row>
    <row r="17" spans="1:7" ht="20.100000000000001" customHeight="1">
      <c r="A17" s="106" t="s">
        <v>85</v>
      </c>
      <c r="B17" s="106"/>
      <c r="C17" s="106"/>
      <c r="D17" s="106"/>
      <c r="E17" s="106"/>
      <c r="F17" s="86">
        <f>F16*0.06</f>
        <v>0</v>
      </c>
      <c r="G17" s="2"/>
    </row>
    <row r="18" spans="1:7" ht="20.100000000000001" customHeight="1">
      <c r="A18" s="106" t="s">
        <v>86</v>
      </c>
      <c r="B18" s="106"/>
      <c r="C18" s="106"/>
      <c r="D18" s="106"/>
      <c r="E18" s="106"/>
      <c r="F18" s="86">
        <f>F16+F17</f>
        <v>0</v>
      </c>
      <c r="G18" s="2"/>
    </row>
    <row r="19" spans="1:7" ht="20.100000000000001" customHeight="1">
      <c r="A19" s="15"/>
      <c r="B19" s="3"/>
      <c r="C19" s="20"/>
      <c r="D19" s="20"/>
      <c r="E19" s="3"/>
      <c r="F19" s="70"/>
      <c r="G19" s="2"/>
    </row>
    <row r="20" spans="1:7" ht="20.100000000000001" customHeight="1">
      <c r="A20" s="15"/>
      <c r="B20" s="3"/>
      <c r="C20" s="20"/>
      <c r="D20" s="20"/>
      <c r="E20" s="3"/>
      <c r="F20" s="3"/>
      <c r="G20" s="2"/>
    </row>
    <row r="21" spans="1:7" ht="20.100000000000001" customHeight="1">
      <c r="A21" s="71" t="s">
        <v>4</v>
      </c>
      <c r="B21" s="3"/>
      <c r="C21" s="20"/>
      <c r="D21" s="20"/>
      <c r="E21" s="3"/>
      <c r="F21" s="3"/>
      <c r="G21" s="2" t="s">
        <v>4</v>
      </c>
    </row>
  </sheetData>
  <mergeCells count="3">
    <mergeCell ref="A16:E16"/>
    <mergeCell ref="A17:E17"/>
    <mergeCell ref="A18:E18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AC190-E2BF-4FD2-BA60-01E23C5060F1}">
  <dimension ref="A1:G23"/>
  <sheetViews>
    <sheetView showGridLines="0" zoomScaleNormal="100" zoomScaleSheetLayoutView="100" workbookViewId="0">
      <selection activeCell="E5" sqref="E5"/>
    </sheetView>
  </sheetViews>
  <sheetFormatPr baseColWidth="10" defaultColWidth="10.625" defaultRowHeight="15.75"/>
  <cols>
    <col min="1" max="1" width="5.875" style="72" customWidth="1"/>
    <col min="2" max="2" width="31.375" style="54" customWidth="1"/>
    <col min="3" max="4" width="12.375" style="54" customWidth="1"/>
    <col min="5" max="5" width="15.875" style="54" customWidth="1"/>
    <col min="6" max="6" width="14.87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"/>
      <c r="D1" s="2"/>
      <c r="E1" s="2"/>
      <c r="F1" s="3"/>
      <c r="G1" s="2"/>
    </row>
    <row r="2" spans="1:7" ht="27.95" customHeight="1">
      <c r="A2" s="16"/>
      <c r="B2" s="6" t="s">
        <v>82</v>
      </c>
      <c r="C2" s="6"/>
      <c r="D2" s="6"/>
      <c r="E2" s="6"/>
      <c r="F2" s="1"/>
      <c r="G2" s="2"/>
    </row>
    <row r="3" spans="1:7" ht="23.1" customHeight="1">
      <c r="A3" s="15"/>
      <c r="B3" s="7" t="s">
        <v>83</v>
      </c>
      <c r="C3" s="7"/>
      <c r="D3" s="7"/>
      <c r="E3" s="7"/>
      <c r="F3" s="3"/>
      <c r="G3" s="2"/>
    </row>
    <row r="4" spans="1:7" ht="8.1" customHeight="1">
      <c r="A4" s="16"/>
      <c r="B4" s="8"/>
      <c r="C4" s="8"/>
      <c r="D4" s="8"/>
      <c r="E4" s="8"/>
      <c r="F4" s="3"/>
      <c r="G4" s="2"/>
    </row>
    <row r="5" spans="1:7" ht="26.1" customHeight="1">
      <c r="A5" s="16"/>
      <c r="B5" s="9"/>
      <c r="C5" s="9"/>
      <c r="D5" s="9"/>
      <c r="E5" s="9"/>
      <c r="F5" s="3"/>
      <c r="G5" s="2"/>
    </row>
    <row r="6" spans="1:7" ht="21.95" customHeight="1">
      <c r="A6" s="15"/>
      <c r="B6" s="11" t="s">
        <v>164</v>
      </c>
      <c r="C6" s="11"/>
      <c r="D6" s="11"/>
      <c r="E6" s="11"/>
      <c r="F6" s="10"/>
      <c r="G6" s="2"/>
    </row>
    <row r="7" spans="1:7" ht="3.95" customHeight="1">
      <c r="A7" s="15"/>
      <c r="B7" s="3"/>
      <c r="C7" s="3"/>
      <c r="D7" s="3"/>
      <c r="E7" s="3"/>
      <c r="F7" s="3"/>
      <c r="G7" s="2"/>
    </row>
    <row r="8" spans="1:7" ht="20.100000000000001" customHeight="1">
      <c r="A8" s="15"/>
      <c r="B8" s="3"/>
      <c r="C8" s="3"/>
      <c r="D8" s="3"/>
      <c r="E8" s="3"/>
      <c r="F8" s="3"/>
      <c r="G8" s="2"/>
    </row>
    <row r="9" spans="1:7" ht="54.95" customHeight="1">
      <c r="A9" s="27" t="s">
        <v>51</v>
      </c>
      <c r="B9" s="28" t="s">
        <v>52</v>
      </c>
      <c r="C9" s="100" t="s">
        <v>159</v>
      </c>
      <c r="D9" s="100" t="s">
        <v>160</v>
      </c>
      <c r="E9" s="100" t="s">
        <v>161</v>
      </c>
      <c r="F9" s="14" t="s">
        <v>162</v>
      </c>
      <c r="G9" s="2"/>
    </row>
    <row r="10" spans="1:7" ht="20.25" customHeight="1">
      <c r="A10" s="82"/>
      <c r="B10" s="30"/>
      <c r="C10" s="30"/>
      <c r="D10" s="30"/>
      <c r="E10" s="30"/>
      <c r="F10" s="57"/>
      <c r="G10" s="2"/>
    </row>
    <row r="11" spans="1:7" s="24" customFormat="1" ht="20.25" customHeight="1">
      <c r="A11" s="83" t="s">
        <v>53</v>
      </c>
      <c r="B11" s="63" t="s">
        <v>57</v>
      </c>
      <c r="C11" s="87">
        <f>'10 CYCAS'!F21</f>
        <v>0</v>
      </c>
      <c r="D11" s="87">
        <f>'10 BARRAU'!F21</f>
        <v>0</v>
      </c>
      <c r="E11" s="87">
        <f>'10 TERRASSES LAGON'!F21</f>
        <v>0</v>
      </c>
      <c r="F11" s="87">
        <f>C11+D11+E11</f>
        <v>0</v>
      </c>
      <c r="G11" s="2"/>
    </row>
    <row r="12" spans="1:7" s="24" customFormat="1" ht="20.25" customHeight="1">
      <c r="A12" s="83" t="s">
        <v>155</v>
      </c>
      <c r="B12" s="63" t="s">
        <v>156</v>
      </c>
      <c r="C12" s="87">
        <f>'13 CYCAS'!F21</f>
        <v>0</v>
      </c>
      <c r="D12" s="87">
        <f>'13 BARRAU'!F21</f>
        <v>0</v>
      </c>
      <c r="E12" s="87"/>
      <c r="F12" s="87">
        <f t="shared" ref="F12:F16" si="0">C12+D12+E12</f>
        <v>0</v>
      </c>
      <c r="G12" s="2"/>
    </row>
    <row r="13" spans="1:7" s="24" customFormat="1" ht="20.25" customHeight="1">
      <c r="A13" s="83" t="s">
        <v>54</v>
      </c>
      <c r="B13" s="63" t="s">
        <v>58</v>
      </c>
      <c r="C13" s="87">
        <f>'14 CYCAS'!F33</f>
        <v>0</v>
      </c>
      <c r="D13" s="87">
        <f>'14 BARRAU'!F33</f>
        <v>0</v>
      </c>
      <c r="E13" s="87">
        <f>'14 TERRASSES DU LAGON'!F33</f>
        <v>0</v>
      </c>
      <c r="F13" s="87">
        <f t="shared" si="0"/>
        <v>0</v>
      </c>
      <c r="G13" s="2"/>
    </row>
    <row r="14" spans="1:7" ht="20.25" customHeight="1">
      <c r="A14" s="83" t="s">
        <v>55</v>
      </c>
      <c r="B14" s="63" t="s">
        <v>59</v>
      </c>
      <c r="C14" s="87">
        <f>'16B CYCAS'!F14</f>
        <v>0</v>
      </c>
      <c r="D14" s="87">
        <f>'16B BARRAU'!F14</f>
        <v>0</v>
      </c>
      <c r="E14" s="87"/>
      <c r="F14" s="87">
        <f t="shared" si="0"/>
        <v>0</v>
      </c>
      <c r="G14" s="2"/>
    </row>
    <row r="15" spans="1:7" s="24" customFormat="1" ht="20.25" customHeight="1">
      <c r="A15" s="83" t="s">
        <v>56</v>
      </c>
      <c r="B15" s="63" t="s">
        <v>60</v>
      </c>
      <c r="C15" s="87">
        <f>'19 CYCAS'!F24</f>
        <v>0</v>
      </c>
      <c r="D15" s="87">
        <f>'19 BARRAU'!F24</f>
        <v>0</v>
      </c>
      <c r="E15" s="87">
        <f>'19 TERRASSES DU LAGON'!F24</f>
        <v>0</v>
      </c>
      <c r="F15" s="87">
        <f t="shared" si="0"/>
        <v>0</v>
      </c>
      <c r="G15" s="2"/>
    </row>
    <row r="16" spans="1:7" s="24" customFormat="1" ht="20.25" customHeight="1">
      <c r="A16" s="83" t="s">
        <v>157</v>
      </c>
      <c r="B16" s="63" t="s">
        <v>158</v>
      </c>
      <c r="C16" s="87">
        <f>'22 CYCAS'!F16</f>
        <v>0</v>
      </c>
      <c r="D16" s="87">
        <f>'22 BARRAU'!F16</f>
        <v>0</v>
      </c>
      <c r="E16" s="87"/>
      <c r="F16" s="87">
        <f t="shared" si="0"/>
        <v>0</v>
      </c>
      <c r="G16" s="2"/>
    </row>
    <row r="17" spans="1:7" s="24" customFormat="1" ht="20.25" customHeight="1">
      <c r="A17" s="84"/>
      <c r="B17" s="26"/>
      <c r="C17" s="26"/>
      <c r="D17" s="26"/>
      <c r="E17" s="26"/>
      <c r="F17" s="88"/>
      <c r="G17" s="2"/>
    </row>
    <row r="18" spans="1:7" ht="21" customHeight="1">
      <c r="A18" s="67"/>
      <c r="B18" s="101" t="s">
        <v>2</v>
      </c>
      <c r="C18" s="85">
        <f>SUM(C10:C17)</f>
        <v>0</v>
      </c>
      <c r="D18" s="85">
        <f t="shared" ref="D18:E18" si="1">SUM(D10:D17)</f>
        <v>0</v>
      </c>
      <c r="E18" s="85">
        <f t="shared" si="1"/>
        <v>0</v>
      </c>
      <c r="F18" s="85">
        <f>SUM(F10:F17)</f>
        <v>0</v>
      </c>
      <c r="G18" s="2"/>
    </row>
    <row r="19" spans="1:7" ht="21" customHeight="1">
      <c r="A19" s="68"/>
      <c r="B19" s="101" t="s">
        <v>61</v>
      </c>
      <c r="C19" s="85">
        <f>C18*0.06</f>
        <v>0</v>
      </c>
      <c r="D19" s="85">
        <f t="shared" ref="D19:F19" si="2">D18*0.06</f>
        <v>0</v>
      </c>
      <c r="E19" s="85">
        <f t="shared" si="2"/>
        <v>0</v>
      </c>
      <c r="F19" s="85">
        <f t="shared" si="2"/>
        <v>0</v>
      </c>
      <c r="G19" s="2"/>
    </row>
    <row r="20" spans="1:7" ht="21" customHeight="1">
      <c r="A20" s="69"/>
      <c r="B20" s="101" t="s">
        <v>3</v>
      </c>
      <c r="C20" s="85">
        <f>C19+C18</f>
        <v>0</v>
      </c>
      <c r="D20" s="85">
        <f t="shared" ref="D20:F20" si="3">D19+D18</f>
        <v>0</v>
      </c>
      <c r="E20" s="85">
        <f t="shared" si="3"/>
        <v>0</v>
      </c>
      <c r="F20" s="85">
        <f t="shared" si="3"/>
        <v>0</v>
      </c>
      <c r="G20" s="2"/>
    </row>
    <row r="21" spans="1:7" ht="20.100000000000001" customHeight="1">
      <c r="A21" s="15"/>
      <c r="B21" s="3"/>
      <c r="C21" s="3"/>
      <c r="D21" s="3"/>
      <c r="E21" s="3"/>
      <c r="F21" s="3"/>
      <c r="G21" s="2"/>
    </row>
    <row r="22" spans="1:7" ht="20.100000000000001" customHeight="1">
      <c r="A22" s="15"/>
      <c r="B22" s="3"/>
      <c r="C22" s="3"/>
      <c r="D22" s="3"/>
      <c r="E22" s="3"/>
      <c r="F22" s="3"/>
      <c r="G22" s="2"/>
    </row>
    <row r="23" spans="1:7" ht="20.100000000000001" customHeight="1">
      <c r="A23" s="71" t="s">
        <v>4</v>
      </c>
      <c r="B23" s="3"/>
      <c r="C23" s="3"/>
      <c r="D23" s="3"/>
      <c r="E23" s="3"/>
      <c r="F23" s="3"/>
      <c r="G23" s="2" t="s">
        <v>4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8CCB5-E710-49C3-BC41-13188EABD5EC}">
  <dimension ref="A1:G25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5.25" style="73" customWidth="1"/>
    <col min="4" max="4" width="9.62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105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98"/>
      <c r="C10" s="55"/>
      <c r="D10" s="55"/>
      <c r="E10" s="56"/>
      <c r="F10" s="57"/>
      <c r="G10" s="2"/>
    </row>
    <row r="11" spans="1:7" s="24" customFormat="1" ht="15" customHeight="1">
      <c r="A11" s="29" t="s">
        <v>12</v>
      </c>
      <c r="B11" s="89" t="s">
        <v>13</v>
      </c>
      <c r="C11" s="90"/>
      <c r="D11" s="91"/>
      <c r="E11" s="92"/>
      <c r="F11" s="93"/>
      <c r="G11" s="2"/>
    </row>
    <row r="12" spans="1:7" s="24" customFormat="1" ht="15" customHeight="1">
      <c r="A12" s="62" t="s">
        <v>14</v>
      </c>
      <c r="B12" s="65" t="s">
        <v>84</v>
      </c>
      <c r="C12" s="94" t="s">
        <v>5</v>
      </c>
      <c r="D12" s="93">
        <v>0</v>
      </c>
      <c r="E12" s="92"/>
      <c r="F12" s="93">
        <f>D12*E12</f>
        <v>0</v>
      </c>
      <c r="G12" s="2"/>
    </row>
    <row r="13" spans="1:7" s="24" customFormat="1" ht="15" customHeight="1">
      <c r="A13" s="62" t="s">
        <v>15</v>
      </c>
      <c r="B13" s="65" t="s">
        <v>76</v>
      </c>
      <c r="C13" s="94" t="s">
        <v>6</v>
      </c>
      <c r="D13" s="95">
        <v>16</v>
      </c>
      <c r="E13" s="92"/>
      <c r="F13" s="93">
        <f t="shared" ref="F13:F19" si="0">D13*E13</f>
        <v>0</v>
      </c>
      <c r="G13" s="2"/>
    </row>
    <row r="14" spans="1:7" s="24" customFormat="1" ht="15" customHeight="1">
      <c r="A14" s="29" t="s">
        <v>16</v>
      </c>
      <c r="B14" s="89" t="s">
        <v>77</v>
      </c>
      <c r="C14" s="94"/>
      <c r="D14" s="95"/>
      <c r="E14" s="92"/>
      <c r="F14" s="93">
        <f t="shared" si="0"/>
        <v>0</v>
      </c>
      <c r="G14" s="2"/>
    </row>
    <row r="15" spans="1:7" s="24" customFormat="1" ht="15" customHeight="1">
      <c r="A15" s="62" t="s">
        <v>17</v>
      </c>
      <c r="B15" s="65" t="s">
        <v>78</v>
      </c>
      <c r="C15" s="94" t="s">
        <v>5</v>
      </c>
      <c r="D15" s="96">
        <f>8.4*2.5*4+(4.5+8.4)*2.5*2+(4.5+6.9)*2.5*4</f>
        <v>262.5</v>
      </c>
      <c r="E15" s="97"/>
      <c r="F15" s="93">
        <f t="shared" si="0"/>
        <v>0</v>
      </c>
      <c r="G15" s="2"/>
    </row>
    <row r="16" spans="1:7" s="24" customFormat="1" ht="15" customHeight="1">
      <c r="A16" s="62" t="s">
        <v>18</v>
      </c>
      <c r="B16" s="65" t="s">
        <v>79</v>
      </c>
      <c r="C16" s="94" t="s">
        <v>5</v>
      </c>
      <c r="D16" s="96">
        <f>5.3*4+9*2+5.7*4</f>
        <v>62</v>
      </c>
      <c r="E16" s="97"/>
      <c r="F16" s="93">
        <f t="shared" si="0"/>
        <v>0</v>
      </c>
      <c r="G16" s="2"/>
    </row>
    <row r="17" spans="1:7" s="24" customFormat="1" ht="15" customHeight="1">
      <c r="A17" s="29" t="s">
        <v>19</v>
      </c>
      <c r="B17" s="89" t="s">
        <v>22</v>
      </c>
      <c r="C17" s="94"/>
      <c r="D17" s="95"/>
      <c r="E17" s="92"/>
      <c r="F17" s="93">
        <f t="shared" si="0"/>
        <v>0</v>
      </c>
      <c r="G17" s="2"/>
    </row>
    <row r="18" spans="1:7" s="24" customFormat="1" ht="15" customHeight="1">
      <c r="A18" s="62" t="s">
        <v>20</v>
      </c>
      <c r="B18" s="65" t="s">
        <v>62</v>
      </c>
      <c r="C18" s="94" t="s">
        <v>5</v>
      </c>
      <c r="D18" s="93">
        <v>0</v>
      </c>
      <c r="E18" s="92"/>
      <c r="F18" s="93">
        <f t="shared" si="0"/>
        <v>0</v>
      </c>
      <c r="G18" s="2"/>
    </row>
    <row r="19" spans="1:7" s="24" customFormat="1" ht="15" customHeight="1">
      <c r="A19" s="29" t="s">
        <v>21</v>
      </c>
      <c r="B19" s="89" t="s">
        <v>63</v>
      </c>
      <c r="C19" s="94" t="s">
        <v>11</v>
      </c>
      <c r="D19" s="93">
        <v>0</v>
      </c>
      <c r="E19" s="92"/>
      <c r="F19" s="93">
        <f t="shared" si="0"/>
        <v>0</v>
      </c>
      <c r="G19" s="2"/>
    </row>
    <row r="20" spans="1:7" s="24" customFormat="1" ht="15" customHeight="1">
      <c r="A20" s="29"/>
      <c r="B20" s="89"/>
      <c r="C20" s="94"/>
      <c r="D20" s="95"/>
      <c r="E20" s="92"/>
      <c r="F20" s="93"/>
      <c r="G20" s="2"/>
    </row>
    <row r="21" spans="1:7" ht="21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ht="20.100000000000001" customHeight="1">
      <c r="A22" s="102" t="s">
        <v>85</v>
      </c>
      <c r="B22" s="102"/>
      <c r="C22" s="102"/>
      <c r="D22" s="102"/>
      <c r="E22" s="102"/>
      <c r="F22" s="86">
        <f>F21*0.06</f>
        <v>0</v>
      </c>
      <c r="G22" s="2"/>
    </row>
    <row r="23" spans="1:7" ht="20.100000000000001" customHeight="1">
      <c r="A23" s="102" t="s">
        <v>86</v>
      </c>
      <c r="B23" s="102"/>
      <c r="C23" s="102"/>
      <c r="D23" s="102"/>
      <c r="E23" s="102"/>
      <c r="F23" s="86">
        <f>F21+F22</f>
        <v>0</v>
      </c>
      <c r="G23" s="2"/>
    </row>
    <row r="24" spans="1:7" ht="20.100000000000001" customHeight="1">
      <c r="A24" s="15"/>
      <c r="B24" s="3"/>
      <c r="C24" s="20"/>
      <c r="D24" s="20"/>
      <c r="E24" s="3"/>
      <c r="F24" s="3"/>
      <c r="G24" s="2"/>
    </row>
    <row r="25" spans="1:7" ht="20.100000000000001" customHeight="1">
      <c r="A25" s="71" t="s">
        <v>4</v>
      </c>
      <c r="B25" s="3"/>
      <c r="C25" s="20"/>
      <c r="D25" s="20"/>
      <c r="E25" s="3"/>
      <c r="F25" s="3"/>
      <c r="G25" s="2" t="s">
        <v>4</v>
      </c>
    </row>
  </sheetData>
  <mergeCells count="3">
    <mergeCell ref="A22:E22"/>
    <mergeCell ref="A21:E21"/>
    <mergeCell ref="A23:E23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65CD4-BA24-4260-B45A-7BAD8C040F90}">
  <dimension ref="A1:G25"/>
  <sheetViews>
    <sheetView showGridLines="0" zoomScaleNormal="100" zoomScaleSheetLayoutView="100" workbookViewId="0">
      <selection activeCell="B6" sqref="B6"/>
    </sheetView>
  </sheetViews>
  <sheetFormatPr baseColWidth="10" defaultColWidth="10.625" defaultRowHeight="15.75"/>
  <cols>
    <col min="1" max="1" width="9.5" style="72" customWidth="1"/>
    <col min="2" max="2" width="50.625" style="54" customWidth="1"/>
    <col min="3" max="3" width="5.25" style="73" customWidth="1"/>
    <col min="4" max="4" width="9.625" style="73" customWidth="1"/>
    <col min="5" max="5" width="11.625" style="54" customWidth="1"/>
    <col min="6" max="6" width="14.125" style="54" customWidth="1"/>
    <col min="7" max="7" width="18" style="54" customWidth="1"/>
    <col min="8" max="16384" width="10.625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81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98"/>
      <c r="C10" s="55"/>
      <c r="D10" s="55"/>
      <c r="E10" s="56"/>
      <c r="F10" s="57"/>
      <c r="G10" s="2"/>
    </row>
    <row r="11" spans="1:7" s="24" customFormat="1" ht="15" customHeight="1">
      <c r="A11" s="29" t="s">
        <v>12</v>
      </c>
      <c r="B11" s="89" t="s">
        <v>13</v>
      </c>
      <c r="C11" s="90"/>
      <c r="D11" s="91"/>
      <c r="E11" s="92"/>
      <c r="F11" s="93"/>
      <c r="G11" s="2"/>
    </row>
    <row r="12" spans="1:7" s="24" customFormat="1" ht="15" customHeight="1">
      <c r="A12" s="62" t="s">
        <v>14</v>
      </c>
      <c r="B12" s="65" t="s">
        <v>84</v>
      </c>
      <c r="C12" s="94" t="s">
        <v>5</v>
      </c>
      <c r="D12" s="95">
        <f>'10 CYCAS'!D12+'10 BARRAU'!D12+'10 TERRASSES LAGON'!D12</f>
        <v>63.9</v>
      </c>
      <c r="E12" s="92"/>
      <c r="F12" s="93">
        <f t="shared" ref="F12:F19" si="0">D12*E12</f>
        <v>0</v>
      </c>
      <c r="G12" s="2"/>
    </row>
    <row r="13" spans="1:7" s="24" customFormat="1" ht="15" customHeight="1">
      <c r="A13" s="62" t="s">
        <v>15</v>
      </c>
      <c r="B13" s="65" t="s">
        <v>76</v>
      </c>
      <c r="C13" s="94" t="s">
        <v>6</v>
      </c>
      <c r="D13" s="95">
        <f>'10 CYCAS'!D13+'10 BARRAU'!D13+'10 TERRASSES LAGON'!D13</f>
        <v>64</v>
      </c>
      <c r="E13" s="92"/>
      <c r="F13" s="93">
        <f t="shared" si="0"/>
        <v>0</v>
      </c>
      <c r="G13" s="2"/>
    </row>
    <row r="14" spans="1:7" s="24" customFormat="1" ht="15" customHeight="1">
      <c r="A14" s="29" t="s">
        <v>16</v>
      </c>
      <c r="B14" s="89" t="s">
        <v>77</v>
      </c>
      <c r="C14" s="94"/>
      <c r="D14" s="95"/>
      <c r="E14" s="92"/>
      <c r="F14" s="93">
        <f t="shared" si="0"/>
        <v>0</v>
      </c>
      <c r="G14" s="2"/>
    </row>
    <row r="15" spans="1:7" s="24" customFormat="1" ht="15" customHeight="1">
      <c r="A15" s="62" t="s">
        <v>17</v>
      </c>
      <c r="B15" s="65" t="s">
        <v>78</v>
      </c>
      <c r="C15" s="94" t="s">
        <v>5</v>
      </c>
      <c r="D15" s="95">
        <f>'10 CYCAS'!D15+'10 BARRAU'!D15+'10 TERRASSES LAGON'!D15</f>
        <v>933.8</v>
      </c>
      <c r="E15" s="97"/>
      <c r="F15" s="93">
        <f t="shared" si="0"/>
        <v>0</v>
      </c>
      <c r="G15" s="2"/>
    </row>
    <row r="16" spans="1:7" s="24" customFormat="1" ht="15" customHeight="1">
      <c r="A16" s="62" t="s">
        <v>18</v>
      </c>
      <c r="B16" s="65" t="s">
        <v>79</v>
      </c>
      <c r="C16" s="94" t="s">
        <v>5</v>
      </c>
      <c r="D16" s="95">
        <f>'10 CYCAS'!D16+'10 BARRAU'!D16+'10 TERRASSES LAGON'!D16</f>
        <v>229.4</v>
      </c>
      <c r="E16" s="97"/>
      <c r="F16" s="93">
        <f t="shared" si="0"/>
        <v>0</v>
      </c>
      <c r="G16" s="2"/>
    </row>
    <row r="17" spans="1:7" s="24" customFormat="1" ht="15" customHeight="1">
      <c r="A17" s="29" t="s">
        <v>19</v>
      </c>
      <c r="B17" s="89" t="s">
        <v>22</v>
      </c>
      <c r="C17" s="94"/>
      <c r="D17" s="95"/>
      <c r="E17" s="92"/>
      <c r="F17" s="93">
        <f t="shared" si="0"/>
        <v>0</v>
      </c>
      <c r="G17" s="2"/>
    </row>
    <row r="18" spans="1:7" s="24" customFormat="1" ht="15" customHeight="1">
      <c r="A18" s="62" t="s">
        <v>20</v>
      </c>
      <c r="B18" s="65" t="s">
        <v>62</v>
      </c>
      <c r="C18" s="94" t="s">
        <v>5</v>
      </c>
      <c r="D18" s="95">
        <f>'10 CYCAS'!D18+'10 BARRAU'!D18+'10 TERRASSES LAGON'!D18</f>
        <v>100.8</v>
      </c>
      <c r="E18" s="92"/>
      <c r="F18" s="93">
        <f t="shared" si="0"/>
        <v>0</v>
      </c>
      <c r="G18" s="2"/>
    </row>
    <row r="19" spans="1:7" s="24" customFormat="1" ht="15" customHeight="1">
      <c r="A19" s="29" t="s">
        <v>21</v>
      </c>
      <c r="B19" s="89" t="s">
        <v>63</v>
      </c>
      <c r="C19" s="94" t="s">
        <v>10</v>
      </c>
      <c r="D19" s="95">
        <f>'10 CYCAS'!D19+'10 BARRAU'!D19+'10 TERRASSES LAGON'!D19</f>
        <v>48</v>
      </c>
      <c r="E19" s="92"/>
      <c r="F19" s="93">
        <f t="shared" si="0"/>
        <v>0</v>
      </c>
      <c r="G19" s="2"/>
    </row>
    <row r="20" spans="1:7" s="24" customFormat="1" ht="15" customHeight="1">
      <c r="A20" s="29"/>
      <c r="B20" s="89"/>
      <c r="C20" s="94"/>
      <c r="D20" s="95"/>
      <c r="E20" s="92"/>
      <c r="F20" s="93"/>
      <c r="G20" s="2"/>
    </row>
    <row r="21" spans="1:7" ht="21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ht="20.100000000000001" customHeight="1">
      <c r="A22" s="106" t="s">
        <v>85</v>
      </c>
      <c r="B22" s="106"/>
      <c r="C22" s="106"/>
      <c r="D22" s="106"/>
      <c r="E22" s="106"/>
      <c r="F22" s="86">
        <f>F21*0.06</f>
        <v>0</v>
      </c>
      <c r="G22" s="2"/>
    </row>
    <row r="23" spans="1:7" ht="20.100000000000001" customHeight="1">
      <c r="A23" s="106" t="s">
        <v>86</v>
      </c>
      <c r="B23" s="106"/>
      <c r="C23" s="106"/>
      <c r="D23" s="106"/>
      <c r="E23" s="106"/>
      <c r="F23" s="86">
        <f>F21+F22</f>
        <v>0</v>
      </c>
      <c r="G23" s="2"/>
    </row>
    <row r="24" spans="1:7" ht="20.100000000000001" customHeight="1">
      <c r="A24" s="15"/>
      <c r="B24" s="3"/>
      <c r="C24" s="20"/>
      <c r="D24" s="20"/>
      <c r="E24" s="3"/>
      <c r="F24" s="3"/>
      <c r="G24" s="2"/>
    </row>
    <row r="25" spans="1:7" ht="20.100000000000001" customHeight="1">
      <c r="A25" s="71" t="s">
        <v>4</v>
      </c>
      <c r="B25" s="3"/>
      <c r="C25" s="20"/>
      <c r="D25" s="20"/>
      <c r="E25" s="3"/>
      <c r="F25" s="3"/>
      <c r="G25" s="2" t="s">
        <v>4</v>
      </c>
    </row>
  </sheetData>
  <mergeCells count="3">
    <mergeCell ref="A22:E22"/>
    <mergeCell ref="A21:E21"/>
    <mergeCell ref="A23:E23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C4B12-E36A-4374-B036-6D1A035A3447}">
  <dimension ref="A1:G26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107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6" customFormat="1" ht="15.75" customHeight="1">
      <c r="A11" s="31" t="s">
        <v>89</v>
      </c>
      <c r="B11" s="32" t="s">
        <v>87</v>
      </c>
      <c r="C11" s="43" t="s">
        <v>103</v>
      </c>
      <c r="D11" s="42">
        <v>8</v>
      </c>
      <c r="E11" s="44"/>
      <c r="F11" s="45">
        <f t="shared" ref="F11:F20" si="0">ROUND(D11*E11,0)</f>
        <v>0</v>
      </c>
      <c r="G11" s="33"/>
    </row>
    <row r="12" spans="1:7" s="36" customFormat="1" ht="15.75" customHeight="1">
      <c r="A12" s="31" t="s">
        <v>90</v>
      </c>
      <c r="B12" s="32" t="s">
        <v>88</v>
      </c>
      <c r="C12" s="43" t="s">
        <v>11</v>
      </c>
      <c r="D12" s="46">
        <v>8</v>
      </c>
      <c r="E12" s="44"/>
      <c r="F12" s="45">
        <f t="shared" si="0"/>
        <v>0</v>
      </c>
      <c r="G12" s="33"/>
    </row>
    <row r="13" spans="1:7" s="36" customFormat="1" ht="15.75" customHeight="1">
      <c r="A13" s="31" t="s">
        <v>91</v>
      </c>
      <c r="B13" s="32" t="s">
        <v>92</v>
      </c>
      <c r="C13" s="43"/>
      <c r="D13" s="47"/>
      <c r="E13" s="44"/>
      <c r="F13" s="45">
        <f t="shared" si="0"/>
        <v>0</v>
      </c>
      <c r="G13" s="33"/>
    </row>
    <row r="14" spans="1:7" s="36" customFormat="1" ht="15.75" customHeight="1">
      <c r="A14" s="31" t="s">
        <v>93</v>
      </c>
      <c r="B14" s="32" t="s">
        <v>94</v>
      </c>
      <c r="C14" s="43" t="s">
        <v>6</v>
      </c>
      <c r="D14" s="46">
        <v>16</v>
      </c>
      <c r="E14" s="44"/>
      <c r="F14" s="45">
        <f t="shared" si="0"/>
        <v>0</v>
      </c>
      <c r="G14" s="33"/>
    </row>
    <row r="15" spans="1:7" s="36" customFormat="1" ht="15.75" customHeight="1">
      <c r="A15" s="31" t="s">
        <v>95</v>
      </c>
      <c r="B15" s="32" t="s">
        <v>97</v>
      </c>
      <c r="C15" s="43" t="s">
        <v>6</v>
      </c>
      <c r="D15" s="46">
        <v>16</v>
      </c>
      <c r="E15" s="44"/>
      <c r="F15" s="45">
        <f t="shared" si="0"/>
        <v>0</v>
      </c>
      <c r="G15" s="33"/>
    </row>
    <row r="16" spans="1:7" s="36" customFormat="1" ht="15.75" customHeight="1">
      <c r="A16" s="31" t="s">
        <v>96</v>
      </c>
      <c r="B16" s="32" t="s">
        <v>98</v>
      </c>
      <c r="C16" s="43" t="s">
        <v>6</v>
      </c>
      <c r="D16" s="46">
        <v>16</v>
      </c>
      <c r="E16" s="44"/>
      <c r="F16" s="45">
        <f t="shared" si="0"/>
        <v>0</v>
      </c>
      <c r="G16" s="33"/>
    </row>
    <row r="17" spans="1:7" s="36" customFormat="1" ht="15.75" customHeight="1">
      <c r="A17" s="31" t="s">
        <v>99</v>
      </c>
      <c r="B17" s="32" t="s">
        <v>100</v>
      </c>
      <c r="C17" s="43"/>
      <c r="D17" s="46"/>
      <c r="E17" s="44"/>
      <c r="F17" s="45">
        <f t="shared" si="0"/>
        <v>0</v>
      </c>
      <c r="G17" s="33"/>
    </row>
    <row r="18" spans="1:7" s="36" customFormat="1" ht="16.5" customHeight="1">
      <c r="A18" s="31" t="s">
        <v>101</v>
      </c>
      <c r="B18" s="32" t="s">
        <v>102</v>
      </c>
      <c r="C18" s="76" t="s">
        <v>6</v>
      </c>
      <c r="D18" s="46">
        <v>8</v>
      </c>
      <c r="E18" s="49"/>
      <c r="F18" s="45">
        <f t="shared" si="0"/>
        <v>0</v>
      </c>
      <c r="G18" s="33"/>
    </row>
    <row r="19" spans="1:7" s="36" customFormat="1" ht="15.75" customHeight="1">
      <c r="A19" s="31"/>
      <c r="B19" s="35"/>
      <c r="C19" s="42"/>
      <c r="D19" s="42"/>
      <c r="E19" s="44"/>
      <c r="F19" s="45">
        <f t="shared" si="0"/>
        <v>0</v>
      </c>
      <c r="G19" s="33"/>
    </row>
    <row r="20" spans="1:7" s="24" customFormat="1" ht="15.75" customHeight="1">
      <c r="A20" s="25"/>
      <c r="B20" s="26"/>
      <c r="C20" s="51"/>
      <c r="D20" s="50"/>
      <c r="E20" s="52"/>
      <c r="F20" s="53">
        <f t="shared" si="0"/>
        <v>0</v>
      </c>
      <c r="G20" s="2"/>
    </row>
    <row r="21" spans="1:7" s="54" customFormat="1" ht="21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s="54" customFormat="1" ht="20.100000000000001" customHeight="1">
      <c r="A22" s="106" t="s">
        <v>85</v>
      </c>
      <c r="B22" s="106"/>
      <c r="C22" s="106"/>
      <c r="D22" s="106"/>
      <c r="E22" s="106"/>
      <c r="F22" s="86">
        <f>F21*0.06</f>
        <v>0</v>
      </c>
      <c r="G22" s="2"/>
    </row>
    <row r="23" spans="1:7" s="54" customFormat="1" ht="20.100000000000001" customHeight="1">
      <c r="A23" s="106" t="s">
        <v>86</v>
      </c>
      <c r="B23" s="106"/>
      <c r="C23" s="106"/>
      <c r="D23" s="106"/>
      <c r="E23" s="106"/>
      <c r="F23" s="86">
        <f>F21+F22</f>
        <v>0</v>
      </c>
      <c r="G23" s="2"/>
    </row>
    <row r="24" spans="1:7" ht="20.100000000000001" customHeight="1">
      <c r="A24" s="17"/>
      <c r="B24" s="12"/>
      <c r="C24" s="21"/>
      <c r="D24" s="21"/>
      <c r="E24" s="12"/>
      <c r="F24" s="23"/>
      <c r="G24" s="5"/>
    </row>
    <row r="25" spans="1:7" ht="20.100000000000001" customHeight="1">
      <c r="A25" s="17"/>
      <c r="B25" s="12"/>
      <c r="C25" s="21"/>
      <c r="D25" s="21"/>
      <c r="E25" s="12"/>
      <c r="F25" s="12"/>
      <c r="G25" s="5"/>
    </row>
    <row r="26" spans="1:7" ht="20.100000000000001" customHeight="1">
      <c r="A26" s="18" t="s">
        <v>4</v>
      </c>
      <c r="B26" s="12"/>
      <c r="C26" s="21"/>
      <c r="D26" s="21"/>
      <c r="E26" s="12"/>
      <c r="F26" s="12"/>
      <c r="G26" s="5" t="s">
        <v>4</v>
      </c>
    </row>
  </sheetData>
  <mergeCells count="3">
    <mergeCell ref="A21:E21"/>
    <mergeCell ref="A22:E22"/>
    <mergeCell ref="A23:E23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3C80-2E2D-4575-9985-7E06FFAC4414}">
  <dimension ref="A1:G26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72" customWidth="1"/>
    <col min="2" max="2" width="50.625" style="54" customWidth="1"/>
    <col min="3" max="3" width="4.75" style="73" customWidth="1"/>
    <col min="4" max="4" width="8.375" style="73" customWidth="1"/>
    <col min="5" max="5" width="11.625" style="54" customWidth="1"/>
    <col min="6" max="6" width="14.125" style="54" customWidth="1"/>
    <col min="7" max="7" width="18" style="54" customWidth="1"/>
    <col min="8" max="16384" width="11" style="54"/>
  </cols>
  <sheetData>
    <row r="1" spans="1:7" ht="20.100000000000001" customHeight="1">
      <c r="A1" s="15"/>
      <c r="B1" s="2"/>
      <c r="C1" s="20"/>
      <c r="D1" s="20"/>
      <c r="E1" s="3"/>
      <c r="F1" s="4"/>
      <c r="G1" s="2"/>
    </row>
    <row r="2" spans="1:7" ht="27.95" customHeight="1">
      <c r="A2" s="16"/>
      <c r="B2" s="6" t="s">
        <v>82</v>
      </c>
      <c r="C2" s="20"/>
      <c r="D2" s="20"/>
      <c r="E2" s="1"/>
      <c r="F2" s="1"/>
      <c r="G2" s="2"/>
    </row>
    <row r="3" spans="1:7" ht="23.1" customHeight="1">
      <c r="A3" s="15"/>
      <c r="B3" s="7" t="s">
        <v>83</v>
      </c>
      <c r="C3" s="20"/>
      <c r="D3" s="20"/>
      <c r="E3" s="3"/>
      <c r="F3" s="3"/>
      <c r="G3" s="2"/>
    </row>
    <row r="4" spans="1:7" ht="8.1" customHeight="1">
      <c r="A4" s="16"/>
      <c r="B4" s="8"/>
      <c r="C4" s="20"/>
      <c r="D4" s="20"/>
      <c r="E4" s="3"/>
      <c r="F4" s="3"/>
      <c r="G4" s="2"/>
    </row>
    <row r="5" spans="1:7" ht="26.1" customHeight="1">
      <c r="A5" s="16"/>
      <c r="B5" s="9" t="s">
        <v>163</v>
      </c>
      <c r="C5" s="20"/>
      <c r="D5" s="20"/>
      <c r="E5" s="3"/>
      <c r="F5" s="3"/>
      <c r="G5" s="2"/>
    </row>
    <row r="6" spans="1:7" ht="21.95" customHeight="1">
      <c r="A6" s="15"/>
      <c r="B6" s="11" t="s">
        <v>108</v>
      </c>
      <c r="C6" s="20"/>
      <c r="D6" s="20"/>
      <c r="E6" s="10"/>
      <c r="F6" s="10"/>
      <c r="G6" s="2"/>
    </row>
    <row r="7" spans="1:7" ht="3.95" customHeight="1">
      <c r="A7" s="15"/>
      <c r="B7" s="3"/>
      <c r="C7" s="20"/>
      <c r="D7" s="20"/>
      <c r="E7" s="3"/>
      <c r="F7" s="3"/>
      <c r="G7" s="2"/>
    </row>
    <row r="8" spans="1:7" ht="20.100000000000001" customHeight="1">
      <c r="A8" s="15"/>
      <c r="B8" s="3"/>
      <c r="C8" s="20"/>
      <c r="D8" s="20"/>
      <c r="E8" s="3"/>
      <c r="F8" s="3"/>
      <c r="G8" s="2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2"/>
    </row>
    <row r="10" spans="1:7" ht="15.75" customHeight="1">
      <c r="A10" s="29"/>
      <c r="B10" s="30"/>
      <c r="C10" s="55"/>
      <c r="D10" s="55"/>
      <c r="E10" s="56"/>
      <c r="F10" s="57"/>
      <c r="G10" s="2"/>
    </row>
    <row r="11" spans="1:7" s="24" customFormat="1" ht="15.75" customHeight="1">
      <c r="A11" s="62" t="s">
        <v>89</v>
      </c>
      <c r="B11" s="63" t="s">
        <v>87</v>
      </c>
      <c r="C11" s="59" t="s">
        <v>103</v>
      </c>
      <c r="D11" s="58">
        <v>40</v>
      </c>
      <c r="E11" s="60"/>
      <c r="F11" s="61">
        <f t="shared" ref="F11:F20" si="0">ROUND(D11*E11,0)</f>
        <v>0</v>
      </c>
      <c r="G11" s="2"/>
    </row>
    <row r="12" spans="1:7" s="24" customFormat="1" ht="15.75" customHeight="1">
      <c r="A12" s="62" t="s">
        <v>90</v>
      </c>
      <c r="B12" s="63" t="s">
        <v>88</v>
      </c>
      <c r="C12" s="59" t="s">
        <v>11</v>
      </c>
      <c r="D12" s="64">
        <v>40</v>
      </c>
      <c r="E12" s="60"/>
      <c r="F12" s="61">
        <f t="shared" si="0"/>
        <v>0</v>
      </c>
      <c r="G12" s="2"/>
    </row>
    <row r="13" spans="1:7" s="24" customFormat="1" ht="15.75" customHeight="1">
      <c r="A13" s="62" t="s">
        <v>91</v>
      </c>
      <c r="B13" s="63" t="s">
        <v>92</v>
      </c>
      <c r="C13" s="59"/>
      <c r="D13" s="75"/>
      <c r="E13" s="60"/>
      <c r="F13" s="61">
        <f t="shared" si="0"/>
        <v>0</v>
      </c>
      <c r="G13" s="2"/>
    </row>
    <row r="14" spans="1:7" s="24" customFormat="1" ht="15.75" customHeight="1">
      <c r="A14" s="62" t="s">
        <v>93</v>
      </c>
      <c r="B14" s="63" t="s">
        <v>94</v>
      </c>
      <c r="C14" s="59" t="s">
        <v>6</v>
      </c>
      <c r="D14" s="64">
        <v>80</v>
      </c>
      <c r="E14" s="60"/>
      <c r="F14" s="61">
        <f t="shared" si="0"/>
        <v>0</v>
      </c>
      <c r="G14" s="2"/>
    </row>
    <row r="15" spans="1:7" s="24" customFormat="1" ht="15.75" customHeight="1">
      <c r="A15" s="62" t="s">
        <v>95</v>
      </c>
      <c r="B15" s="63" t="s">
        <v>97</v>
      </c>
      <c r="C15" s="59" t="s">
        <v>6</v>
      </c>
      <c r="D15" s="64">
        <v>80</v>
      </c>
      <c r="E15" s="60"/>
      <c r="F15" s="61">
        <f t="shared" si="0"/>
        <v>0</v>
      </c>
      <c r="G15" s="2"/>
    </row>
    <row r="16" spans="1:7" s="24" customFormat="1" ht="15.75" customHeight="1">
      <c r="A16" s="62" t="s">
        <v>96</v>
      </c>
      <c r="B16" s="63" t="s">
        <v>98</v>
      </c>
      <c r="C16" s="59" t="s">
        <v>6</v>
      </c>
      <c r="D16" s="64">
        <v>40</v>
      </c>
      <c r="E16" s="60"/>
      <c r="F16" s="61">
        <f t="shared" si="0"/>
        <v>0</v>
      </c>
      <c r="G16" s="2"/>
    </row>
    <row r="17" spans="1:7" s="24" customFormat="1" ht="15.75" customHeight="1">
      <c r="A17" s="62" t="s">
        <v>99</v>
      </c>
      <c r="B17" s="63" t="s">
        <v>100</v>
      </c>
      <c r="C17" s="59"/>
      <c r="D17" s="64"/>
      <c r="E17" s="60"/>
      <c r="F17" s="61">
        <f t="shared" si="0"/>
        <v>0</v>
      </c>
      <c r="G17" s="2"/>
    </row>
    <row r="18" spans="1:7" s="24" customFormat="1" ht="16.5" customHeight="1">
      <c r="A18" s="62" t="s">
        <v>101</v>
      </c>
      <c r="B18" s="63" t="s">
        <v>102</v>
      </c>
      <c r="C18" s="59" t="s">
        <v>6</v>
      </c>
      <c r="D18" s="64">
        <v>40</v>
      </c>
      <c r="E18" s="60"/>
      <c r="F18" s="61">
        <f t="shared" si="0"/>
        <v>0</v>
      </c>
      <c r="G18" s="2"/>
    </row>
    <row r="19" spans="1:7" s="24" customFormat="1" ht="15.75" customHeight="1">
      <c r="A19" s="62"/>
      <c r="B19" s="65"/>
      <c r="C19" s="58"/>
      <c r="D19" s="58"/>
      <c r="E19" s="60"/>
      <c r="F19" s="61">
        <f t="shared" si="0"/>
        <v>0</v>
      </c>
      <c r="G19" s="2"/>
    </row>
    <row r="20" spans="1:7" s="24" customFormat="1" ht="15.75" customHeight="1">
      <c r="A20" s="25"/>
      <c r="B20" s="26"/>
      <c r="C20" s="51"/>
      <c r="D20" s="50"/>
      <c r="E20" s="52"/>
      <c r="F20" s="66">
        <f t="shared" si="0"/>
        <v>0</v>
      </c>
      <c r="G20" s="2"/>
    </row>
    <row r="21" spans="1:7" ht="21" customHeight="1">
      <c r="A21" s="107" t="s">
        <v>80</v>
      </c>
      <c r="B21" s="108"/>
      <c r="C21" s="108"/>
      <c r="D21" s="108"/>
      <c r="E21" s="109"/>
      <c r="F21" s="86">
        <f>SUM(F10:F20)</f>
        <v>0</v>
      </c>
      <c r="G21" s="2"/>
    </row>
    <row r="22" spans="1:7" ht="20.100000000000001" customHeight="1">
      <c r="A22" s="110" t="s">
        <v>85</v>
      </c>
      <c r="B22" s="110"/>
      <c r="C22" s="110"/>
      <c r="D22" s="110"/>
      <c r="E22" s="110"/>
      <c r="F22" s="86">
        <f>F21*0.06</f>
        <v>0</v>
      </c>
      <c r="G22" s="2"/>
    </row>
    <row r="23" spans="1:7" ht="20.100000000000001" customHeight="1">
      <c r="A23" s="110" t="s">
        <v>86</v>
      </c>
      <c r="B23" s="110"/>
      <c r="C23" s="110"/>
      <c r="D23" s="110"/>
      <c r="E23" s="110"/>
      <c r="F23" s="86">
        <f>F21+F22</f>
        <v>0</v>
      </c>
      <c r="G23" s="2"/>
    </row>
    <row r="24" spans="1:7" ht="20.100000000000001" customHeight="1">
      <c r="A24" s="15"/>
      <c r="B24" s="3"/>
      <c r="C24" s="20"/>
      <c r="D24" s="20"/>
      <c r="E24" s="3"/>
      <c r="F24" s="70"/>
      <c r="G24" s="2"/>
    </row>
    <row r="25" spans="1:7" ht="20.100000000000001" customHeight="1">
      <c r="A25" s="15"/>
      <c r="B25" s="3"/>
      <c r="C25" s="20"/>
      <c r="D25" s="20"/>
      <c r="E25" s="3"/>
      <c r="F25" s="3"/>
      <c r="G25" s="2"/>
    </row>
    <row r="26" spans="1:7" ht="20.100000000000001" customHeight="1">
      <c r="A26" s="71" t="s">
        <v>4</v>
      </c>
      <c r="B26" s="3"/>
      <c r="C26" s="20"/>
      <c r="D26" s="20"/>
      <c r="E26" s="3"/>
      <c r="F26" s="3"/>
      <c r="G26" s="2" t="s">
        <v>4</v>
      </c>
    </row>
  </sheetData>
  <mergeCells count="3">
    <mergeCell ref="A21:E21"/>
    <mergeCell ref="A22:E22"/>
    <mergeCell ref="A23:E23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9DB44-3677-4A2A-916D-29BD4513E3FE}">
  <dimension ref="A1:G26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109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s="36" customFormat="1" ht="15.75" customHeight="1">
      <c r="A11" s="31" t="s">
        <v>89</v>
      </c>
      <c r="B11" s="32" t="s">
        <v>87</v>
      </c>
      <c r="C11" s="43" t="s">
        <v>103</v>
      </c>
      <c r="D11" s="42">
        <f>'13 CYCAS'!D11+'13 BARRAU'!D11</f>
        <v>48</v>
      </c>
      <c r="E11" s="44"/>
      <c r="F11" s="45">
        <f t="shared" ref="F11:F20" si="0">ROUND(D11*E11,0)</f>
        <v>0</v>
      </c>
      <c r="G11" s="33"/>
    </row>
    <row r="12" spans="1:7" s="36" customFormat="1" ht="15.75" customHeight="1">
      <c r="A12" s="31" t="s">
        <v>90</v>
      </c>
      <c r="B12" s="32" t="s">
        <v>88</v>
      </c>
      <c r="C12" s="43" t="s">
        <v>11</v>
      </c>
      <c r="D12" s="42">
        <f>'13 CYCAS'!D12+'13 BARRAU'!D12</f>
        <v>48</v>
      </c>
      <c r="E12" s="44"/>
      <c r="F12" s="45">
        <f t="shared" si="0"/>
        <v>0</v>
      </c>
      <c r="G12" s="33"/>
    </row>
    <row r="13" spans="1:7" s="36" customFormat="1" ht="15.75" customHeight="1">
      <c r="A13" s="31" t="s">
        <v>91</v>
      </c>
      <c r="B13" s="32" t="s">
        <v>92</v>
      </c>
      <c r="C13" s="43"/>
      <c r="D13" s="42"/>
      <c r="E13" s="44"/>
      <c r="F13" s="45">
        <f t="shared" si="0"/>
        <v>0</v>
      </c>
      <c r="G13" s="33"/>
    </row>
    <row r="14" spans="1:7" s="36" customFormat="1" ht="15.75" customHeight="1">
      <c r="A14" s="31" t="s">
        <v>93</v>
      </c>
      <c r="B14" s="32" t="s">
        <v>94</v>
      </c>
      <c r="C14" s="43" t="s">
        <v>6</v>
      </c>
      <c r="D14" s="42">
        <f>'13 CYCAS'!D14+'13 BARRAU'!D14</f>
        <v>96</v>
      </c>
      <c r="E14" s="44"/>
      <c r="F14" s="45">
        <f t="shared" si="0"/>
        <v>0</v>
      </c>
      <c r="G14" s="33"/>
    </row>
    <row r="15" spans="1:7" s="36" customFormat="1" ht="15.75" customHeight="1">
      <c r="A15" s="31" t="s">
        <v>95</v>
      </c>
      <c r="B15" s="32" t="s">
        <v>97</v>
      </c>
      <c r="C15" s="43" t="s">
        <v>6</v>
      </c>
      <c r="D15" s="42">
        <f>'13 CYCAS'!D15+'13 BARRAU'!D15</f>
        <v>96</v>
      </c>
      <c r="E15" s="44"/>
      <c r="F15" s="45">
        <f t="shared" si="0"/>
        <v>0</v>
      </c>
      <c r="G15" s="33"/>
    </row>
    <row r="16" spans="1:7" s="36" customFormat="1" ht="15.75" customHeight="1">
      <c r="A16" s="31" t="s">
        <v>96</v>
      </c>
      <c r="B16" s="32" t="s">
        <v>98</v>
      </c>
      <c r="C16" s="43" t="s">
        <v>6</v>
      </c>
      <c r="D16" s="42">
        <f>'13 CYCAS'!D16+'13 BARRAU'!D16</f>
        <v>56</v>
      </c>
      <c r="E16" s="44"/>
      <c r="F16" s="45">
        <f t="shared" si="0"/>
        <v>0</v>
      </c>
      <c r="G16" s="33"/>
    </row>
    <row r="17" spans="1:7" s="36" customFormat="1" ht="15.75" customHeight="1">
      <c r="A17" s="31" t="s">
        <v>99</v>
      </c>
      <c r="B17" s="32" t="s">
        <v>100</v>
      </c>
      <c r="C17" s="43"/>
      <c r="D17" s="42"/>
      <c r="E17" s="44"/>
      <c r="F17" s="45">
        <f t="shared" si="0"/>
        <v>0</v>
      </c>
      <c r="G17" s="33"/>
    </row>
    <row r="18" spans="1:7" s="36" customFormat="1" ht="16.5" customHeight="1">
      <c r="A18" s="31" t="s">
        <v>101</v>
      </c>
      <c r="B18" s="32" t="s">
        <v>102</v>
      </c>
      <c r="C18" s="76" t="s">
        <v>6</v>
      </c>
      <c r="D18" s="42">
        <f>'13 CYCAS'!D18+'13 BARRAU'!D18</f>
        <v>48</v>
      </c>
      <c r="E18" s="49"/>
      <c r="F18" s="45">
        <f t="shared" si="0"/>
        <v>0</v>
      </c>
      <c r="G18" s="33"/>
    </row>
    <row r="19" spans="1:7" s="36" customFormat="1" ht="15.75" customHeight="1">
      <c r="A19" s="31"/>
      <c r="B19" s="35"/>
      <c r="C19" s="42"/>
      <c r="D19" s="42"/>
      <c r="E19" s="44"/>
      <c r="F19" s="45">
        <f t="shared" si="0"/>
        <v>0</v>
      </c>
      <c r="G19" s="33"/>
    </row>
    <row r="20" spans="1:7" s="24" customFormat="1" ht="15.75" customHeight="1">
      <c r="A20" s="25"/>
      <c r="B20" s="26"/>
      <c r="C20" s="51"/>
      <c r="D20" s="50"/>
      <c r="E20" s="52"/>
      <c r="F20" s="53">
        <f t="shared" si="0"/>
        <v>0</v>
      </c>
      <c r="G20" s="2"/>
    </row>
    <row r="21" spans="1:7" s="54" customFormat="1" ht="21" customHeight="1">
      <c r="A21" s="103" t="s">
        <v>80</v>
      </c>
      <c r="B21" s="104"/>
      <c r="C21" s="104"/>
      <c r="D21" s="104"/>
      <c r="E21" s="105"/>
      <c r="F21" s="86">
        <f>SUM(F10:F20)</f>
        <v>0</v>
      </c>
      <c r="G21" s="2"/>
    </row>
    <row r="22" spans="1:7" s="54" customFormat="1" ht="20.100000000000001" customHeight="1">
      <c r="A22" s="106" t="s">
        <v>85</v>
      </c>
      <c r="B22" s="106"/>
      <c r="C22" s="106"/>
      <c r="D22" s="106"/>
      <c r="E22" s="106"/>
      <c r="F22" s="86">
        <f>F21*0.06</f>
        <v>0</v>
      </c>
      <c r="G22" s="2"/>
    </row>
    <row r="23" spans="1:7" s="54" customFormat="1" ht="20.100000000000001" customHeight="1">
      <c r="A23" s="106" t="s">
        <v>86</v>
      </c>
      <c r="B23" s="106"/>
      <c r="C23" s="106"/>
      <c r="D23" s="106"/>
      <c r="E23" s="106"/>
      <c r="F23" s="86">
        <f>F21+F22</f>
        <v>0</v>
      </c>
      <c r="G23" s="2"/>
    </row>
    <row r="24" spans="1:7" ht="20.100000000000001" customHeight="1">
      <c r="A24" s="17"/>
      <c r="B24" s="12"/>
      <c r="C24" s="21"/>
      <c r="D24" s="21"/>
      <c r="E24" s="12"/>
      <c r="F24" s="23"/>
      <c r="G24" s="5"/>
    </row>
    <row r="25" spans="1:7" ht="20.100000000000001" customHeight="1">
      <c r="A25" s="17"/>
      <c r="B25" s="12"/>
      <c r="C25" s="21"/>
      <c r="D25" s="21"/>
      <c r="E25" s="12"/>
      <c r="F25" s="12"/>
      <c r="G25" s="5"/>
    </row>
    <row r="26" spans="1:7" ht="20.100000000000001" customHeight="1">
      <c r="A26" s="18" t="s">
        <v>4</v>
      </c>
      <c r="B26" s="12"/>
      <c r="C26" s="21"/>
      <c r="D26" s="21"/>
      <c r="E26" s="12"/>
      <c r="F26" s="12"/>
      <c r="G26" s="5" t="s">
        <v>4</v>
      </c>
    </row>
  </sheetData>
  <mergeCells count="3">
    <mergeCell ref="A21:E21"/>
    <mergeCell ref="A22:E22"/>
    <mergeCell ref="A23:E23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EAD3-197A-43ED-A9EC-42D2A40001D4}">
  <dimension ref="A1:G38"/>
  <sheetViews>
    <sheetView showGridLines="0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127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ht="15.75" customHeight="1">
      <c r="A11" s="37" t="s">
        <v>23</v>
      </c>
      <c r="B11" s="30" t="s">
        <v>110</v>
      </c>
      <c r="C11" s="99" t="s">
        <v>6</v>
      </c>
      <c r="D11" s="99">
        <v>8</v>
      </c>
      <c r="E11" s="44"/>
      <c r="F11" s="45">
        <f>D11*E11</f>
        <v>0</v>
      </c>
      <c r="G11" s="5"/>
    </row>
    <row r="12" spans="1:7" s="34" customFormat="1" ht="15.75" customHeight="1">
      <c r="A12" s="37" t="s">
        <v>25</v>
      </c>
      <c r="B12" s="38" t="s">
        <v>111</v>
      </c>
      <c r="C12" s="43"/>
      <c r="D12" s="42"/>
      <c r="E12" s="44"/>
      <c r="F12" s="45">
        <f t="shared" ref="F12:F32" si="0">ROUND(D12*E12,0)</f>
        <v>0</v>
      </c>
      <c r="G12" s="33"/>
    </row>
    <row r="13" spans="1:7" s="34" customFormat="1" ht="15.75" customHeight="1">
      <c r="A13" s="31" t="s">
        <v>27</v>
      </c>
      <c r="B13" s="32" t="s">
        <v>24</v>
      </c>
      <c r="C13" s="43" t="s">
        <v>11</v>
      </c>
      <c r="D13" s="46">
        <v>8</v>
      </c>
      <c r="E13" s="44"/>
      <c r="F13" s="45">
        <f t="shared" si="0"/>
        <v>0</v>
      </c>
      <c r="G13" s="33"/>
    </row>
    <row r="14" spans="1:7" s="34" customFormat="1" ht="15.75" customHeight="1">
      <c r="A14" s="37" t="s">
        <v>28</v>
      </c>
      <c r="B14" s="38" t="s">
        <v>26</v>
      </c>
      <c r="C14" s="43"/>
      <c r="D14" s="46"/>
      <c r="E14" s="44"/>
      <c r="F14" s="45">
        <f t="shared" si="0"/>
        <v>0</v>
      </c>
      <c r="G14" s="33"/>
    </row>
    <row r="15" spans="1:7" s="34" customFormat="1" ht="15.75" customHeight="1">
      <c r="A15" s="31" t="s">
        <v>30</v>
      </c>
      <c r="B15" s="32" t="s">
        <v>113</v>
      </c>
      <c r="C15" s="43" t="s">
        <v>11</v>
      </c>
      <c r="D15" s="46">
        <v>8</v>
      </c>
      <c r="E15" s="44"/>
      <c r="F15" s="45">
        <f t="shared" si="0"/>
        <v>0</v>
      </c>
      <c r="G15" s="33"/>
    </row>
    <row r="16" spans="1:7" s="34" customFormat="1" ht="15.75" customHeight="1">
      <c r="A16" s="31" t="s">
        <v>31</v>
      </c>
      <c r="B16" s="32" t="s">
        <v>114</v>
      </c>
      <c r="C16" s="43" t="s">
        <v>11</v>
      </c>
      <c r="D16" s="46">
        <v>8</v>
      </c>
      <c r="E16" s="44"/>
      <c r="F16" s="45">
        <f t="shared" si="0"/>
        <v>0</v>
      </c>
      <c r="G16" s="33"/>
    </row>
    <row r="17" spans="1:7" s="34" customFormat="1" ht="15.75" customHeight="1">
      <c r="A17" s="31" t="s">
        <v>112</v>
      </c>
      <c r="B17" s="32" t="s">
        <v>64</v>
      </c>
      <c r="C17" s="43" t="s">
        <v>6</v>
      </c>
      <c r="D17" s="46">
        <v>8</v>
      </c>
      <c r="E17" s="44"/>
      <c r="F17" s="45">
        <f t="shared" si="0"/>
        <v>0</v>
      </c>
      <c r="G17" s="33"/>
    </row>
    <row r="18" spans="1:7" s="36" customFormat="1" ht="15.75" customHeight="1">
      <c r="A18" s="37" t="s">
        <v>33</v>
      </c>
      <c r="B18" s="38" t="s">
        <v>29</v>
      </c>
      <c r="C18" s="43"/>
      <c r="D18" s="46"/>
      <c r="E18" s="44"/>
      <c r="F18" s="45">
        <f t="shared" si="0"/>
        <v>0</v>
      </c>
      <c r="G18" s="33"/>
    </row>
    <row r="19" spans="1:7" s="36" customFormat="1" ht="15.75" customHeight="1">
      <c r="A19" s="31" t="s">
        <v>35</v>
      </c>
      <c r="B19" s="32" t="s">
        <v>32</v>
      </c>
      <c r="C19" s="43" t="s">
        <v>6</v>
      </c>
      <c r="D19" s="46">
        <v>8</v>
      </c>
      <c r="E19" s="44"/>
      <c r="F19" s="45">
        <f t="shared" si="0"/>
        <v>0</v>
      </c>
      <c r="G19" s="33"/>
    </row>
    <row r="20" spans="1:7" s="36" customFormat="1" ht="15.75" customHeight="1">
      <c r="A20" s="31" t="s">
        <v>35</v>
      </c>
      <c r="B20" s="32" t="s">
        <v>115</v>
      </c>
      <c r="C20" s="43" t="s">
        <v>6</v>
      </c>
      <c r="D20" s="46">
        <v>8</v>
      </c>
      <c r="E20" s="44"/>
      <c r="F20" s="45">
        <f t="shared" ref="F20" si="1">ROUND(D20*E20,0)</f>
        <v>0</v>
      </c>
      <c r="G20" s="33"/>
    </row>
    <row r="21" spans="1:7" s="36" customFormat="1" ht="15.75" customHeight="1">
      <c r="A21" s="31" t="s">
        <v>35</v>
      </c>
      <c r="B21" s="32" t="s">
        <v>116</v>
      </c>
      <c r="C21" s="43" t="s">
        <v>6</v>
      </c>
      <c r="D21" s="46">
        <v>8</v>
      </c>
      <c r="E21" s="44"/>
      <c r="F21" s="45">
        <f t="shared" ref="F21" si="2">ROUND(D21*E21,0)</f>
        <v>0</v>
      </c>
      <c r="G21" s="33"/>
    </row>
    <row r="22" spans="1:7" s="36" customFormat="1" ht="15.75" customHeight="1">
      <c r="A22" s="37" t="s">
        <v>37</v>
      </c>
      <c r="B22" s="38" t="s">
        <v>34</v>
      </c>
      <c r="C22" s="43"/>
      <c r="D22" s="46"/>
      <c r="E22" s="44"/>
      <c r="F22" s="45">
        <f t="shared" si="0"/>
        <v>0</v>
      </c>
      <c r="G22" s="33"/>
    </row>
    <row r="23" spans="1:7" s="36" customFormat="1" ht="15.75" customHeight="1">
      <c r="A23" s="31" t="s">
        <v>39</v>
      </c>
      <c r="B23" s="32" t="s">
        <v>65</v>
      </c>
      <c r="C23" s="43" t="s">
        <v>6</v>
      </c>
      <c r="D23" s="46">
        <v>8</v>
      </c>
      <c r="E23" s="44"/>
      <c r="F23" s="45">
        <f t="shared" si="0"/>
        <v>0</v>
      </c>
      <c r="G23" s="33"/>
    </row>
    <row r="24" spans="1:7" s="36" customFormat="1" ht="15.75" customHeight="1">
      <c r="A24" s="31" t="s">
        <v>40</v>
      </c>
      <c r="B24" s="32" t="s">
        <v>36</v>
      </c>
      <c r="C24" s="43" t="s">
        <v>6</v>
      </c>
      <c r="D24" s="46">
        <v>8</v>
      </c>
      <c r="E24" s="44"/>
      <c r="F24" s="45">
        <f t="shared" si="0"/>
        <v>0</v>
      </c>
      <c r="G24" s="33"/>
    </row>
    <row r="25" spans="1:7" s="36" customFormat="1" ht="15.75" customHeight="1">
      <c r="A25" s="31" t="s">
        <v>121</v>
      </c>
      <c r="B25" s="32" t="s">
        <v>117</v>
      </c>
      <c r="C25" s="43" t="s">
        <v>6</v>
      </c>
      <c r="D25" s="46">
        <v>8</v>
      </c>
      <c r="E25" s="44"/>
      <c r="F25" s="45">
        <f t="shared" si="0"/>
        <v>0</v>
      </c>
      <c r="G25" s="33"/>
    </row>
    <row r="26" spans="1:7" s="81" customFormat="1" ht="15.75" customHeight="1">
      <c r="A26" s="37" t="s">
        <v>122</v>
      </c>
      <c r="B26" s="38" t="s">
        <v>38</v>
      </c>
      <c r="C26" s="78"/>
      <c r="D26" s="77"/>
      <c r="E26" s="79"/>
      <c r="F26" s="45">
        <f t="shared" si="0"/>
        <v>0</v>
      </c>
      <c r="G26" s="80"/>
    </row>
    <row r="27" spans="1:7" s="36" customFormat="1" ht="15.75" customHeight="1">
      <c r="A27" s="31" t="s">
        <v>123</v>
      </c>
      <c r="B27" s="32" t="s">
        <v>66</v>
      </c>
      <c r="C27" s="43" t="s">
        <v>6</v>
      </c>
      <c r="D27" s="46">
        <v>8</v>
      </c>
      <c r="E27" s="44"/>
      <c r="F27" s="45">
        <f t="shared" si="0"/>
        <v>0</v>
      </c>
      <c r="G27" s="33"/>
    </row>
    <row r="28" spans="1:7" s="36" customFormat="1" ht="15.75" customHeight="1">
      <c r="A28" s="31" t="s">
        <v>124</v>
      </c>
      <c r="B28" s="32" t="s">
        <v>118</v>
      </c>
      <c r="C28" s="43" t="s">
        <v>6</v>
      </c>
      <c r="D28" s="46">
        <v>8</v>
      </c>
      <c r="E28" s="44"/>
      <c r="F28" s="45">
        <f t="shared" si="0"/>
        <v>0</v>
      </c>
      <c r="G28" s="33"/>
    </row>
    <row r="29" spans="1:7" s="36" customFormat="1" ht="15.75" customHeight="1">
      <c r="A29" s="31" t="s">
        <v>125</v>
      </c>
      <c r="B29" s="32" t="s">
        <v>119</v>
      </c>
      <c r="C29" s="43" t="s">
        <v>6</v>
      </c>
      <c r="D29" s="46">
        <v>8</v>
      </c>
      <c r="E29" s="44"/>
      <c r="F29" s="45">
        <f t="shared" si="0"/>
        <v>0</v>
      </c>
      <c r="G29" s="33"/>
    </row>
    <row r="30" spans="1:7" s="36" customFormat="1" ht="15.75" customHeight="1">
      <c r="A30" s="31" t="s">
        <v>126</v>
      </c>
      <c r="B30" s="32" t="s">
        <v>120</v>
      </c>
      <c r="C30" s="43" t="s">
        <v>6</v>
      </c>
      <c r="D30" s="46">
        <v>8</v>
      </c>
      <c r="E30" s="44"/>
      <c r="F30" s="45">
        <f t="shared" si="0"/>
        <v>0</v>
      </c>
      <c r="G30" s="33"/>
    </row>
    <row r="31" spans="1:7" s="36" customFormat="1" ht="15.75" customHeight="1">
      <c r="A31" s="31"/>
      <c r="B31" s="35"/>
      <c r="C31" s="42"/>
      <c r="D31" s="42"/>
      <c r="E31" s="44"/>
      <c r="F31" s="45">
        <f t="shared" si="0"/>
        <v>0</v>
      </c>
      <c r="G31" s="33"/>
    </row>
    <row r="32" spans="1:7" s="24" customFormat="1" ht="15.75" customHeight="1">
      <c r="A32" s="25"/>
      <c r="B32" s="26"/>
      <c r="C32" s="51"/>
      <c r="D32" s="50"/>
      <c r="E32" s="52"/>
      <c r="F32" s="53">
        <f t="shared" si="0"/>
        <v>0</v>
      </c>
      <c r="G32" s="2"/>
    </row>
    <row r="33" spans="1:7" s="54" customFormat="1" ht="21" customHeight="1">
      <c r="A33" s="103" t="s">
        <v>80</v>
      </c>
      <c r="B33" s="104"/>
      <c r="C33" s="104"/>
      <c r="D33" s="104"/>
      <c r="E33" s="105"/>
      <c r="F33" s="86">
        <f>SUM(F10:F32)</f>
        <v>0</v>
      </c>
      <c r="G33" s="2"/>
    </row>
    <row r="34" spans="1:7" s="54" customFormat="1" ht="20.100000000000001" customHeight="1">
      <c r="A34" s="106" t="s">
        <v>85</v>
      </c>
      <c r="B34" s="106"/>
      <c r="C34" s="106"/>
      <c r="D34" s="106"/>
      <c r="E34" s="106"/>
      <c r="F34" s="86">
        <f>F33*0.06</f>
        <v>0</v>
      </c>
      <c r="G34" s="2"/>
    </row>
    <row r="35" spans="1:7" s="54" customFormat="1" ht="20.100000000000001" customHeight="1">
      <c r="A35" s="106" t="s">
        <v>86</v>
      </c>
      <c r="B35" s="106"/>
      <c r="C35" s="106"/>
      <c r="D35" s="106"/>
      <c r="E35" s="106"/>
      <c r="F35" s="86">
        <f>F33+F34</f>
        <v>0</v>
      </c>
      <c r="G35" s="2"/>
    </row>
    <row r="36" spans="1:7" ht="20.100000000000001" customHeight="1">
      <c r="A36" s="17"/>
      <c r="B36" s="12"/>
      <c r="C36" s="21"/>
      <c r="D36" s="21"/>
      <c r="E36" s="12"/>
      <c r="F36" s="23"/>
      <c r="G36" s="5"/>
    </row>
    <row r="37" spans="1:7" ht="20.100000000000001" customHeight="1">
      <c r="A37" s="17"/>
      <c r="B37" s="12"/>
      <c r="C37" s="21"/>
      <c r="D37" s="21"/>
      <c r="E37" s="12"/>
      <c r="F37" s="12"/>
      <c r="G37" s="5"/>
    </row>
    <row r="38" spans="1:7" ht="20.100000000000001" customHeight="1">
      <c r="A38" s="18" t="s">
        <v>4</v>
      </c>
      <c r="B38" s="12"/>
      <c r="C38" s="21"/>
      <c r="D38" s="21"/>
      <c r="E38" s="12"/>
      <c r="F38" s="12"/>
      <c r="G38" s="5" t="s">
        <v>4</v>
      </c>
    </row>
  </sheetData>
  <mergeCells count="3">
    <mergeCell ref="A33:E33"/>
    <mergeCell ref="A34:E34"/>
    <mergeCell ref="A35:E35"/>
  </mergeCells>
  <phoneticPr fontId="14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4C60B-B40C-4B8E-8D80-5614E9B2D707}">
  <dimension ref="A1:G38"/>
  <sheetViews>
    <sheetView showGridLines="0" topLeftCell="A4" zoomScaleNormal="100" zoomScaleSheetLayoutView="100" workbookViewId="0">
      <selection activeCell="B6" sqref="B6"/>
    </sheetView>
  </sheetViews>
  <sheetFormatPr baseColWidth="10" defaultColWidth="11" defaultRowHeight="15.75"/>
  <cols>
    <col min="1" max="1" width="9.5" style="19" customWidth="1"/>
    <col min="2" max="2" width="50.625" customWidth="1"/>
    <col min="3" max="3" width="4.75" style="22" customWidth="1"/>
    <col min="4" max="4" width="8.375" style="22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5"/>
      <c r="B1" s="2"/>
      <c r="C1" s="20"/>
      <c r="D1" s="20"/>
      <c r="E1" s="3"/>
      <c r="F1" s="4"/>
      <c r="G1" s="5"/>
    </row>
    <row r="2" spans="1:7" ht="27.95" customHeight="1">
      <c r="A2" s="16"/>
      <c r="B2" s="6" t="s">
        <v>82</v>
      </c>
      <c r="C2" s="20"/>
      <c r="D2" s="20"/>
      <c r="E2" s="1"/>
      <c r="F2" s="1"/>
      <c r="G2" s="5"/>
    </row>
    <row r="3" spans="1:7" ht="23.1" customHeight="1">
      <c r="A3" s="15"/>
      <c r="B3" s="7" t="s">
        <v>83</v>
      </c>
      <c r="C3" s="20"/>
      <c r="D3" s="20"/>
      <c r="E3" s="3"/>
      <c r="F3" s="3"/>
      <c r="G3" s="5"/>
    </row>
    <row r="4" spans="1:7" ht="8.1" customHeight="1">
      <c r="A4" s="16"/>
      <c r="B4" s="8"/>
      <c r="C4" s="20"/>
      <c r="D4" s="20"/>
      <c r="E4" s="3"/>
      <c r="F4" s="3"/>
      <c r="G4" s="5"/>
    </row>
    <row r="5" spans="1:7" ht="26.1" customHeight="1">
      <c r="A5" s="16"/>
      <c r="B5" s="9" t="s">
        <v>163</v>
      </c>
      <c r="C5" s="20"/>
      <c r="D5" s="20"/>
      <c r="E5" s="3"/>
      <c r="F5" s="3"/>
      <c r="G5" s="5"/>
    </row>
    <row r="6" spans="1:7" ht="21.95" customHeight="1">
      <c r="A6" s="15"/>
      <c r="B6" s="11" t="s">
        <v>128</v>
      </c>
      <c r="C6" s="20"/>
      <c r="D6" s="20"/>
      <c r="E6" s="10"/>
      <c r="F6" s="10"/>
      <c r="G6" s="5"/>
    </row>
    <row r="7" spans="1:7" ht="3.95" customHeight="1">
      <c r="A7" s="17"/>
      <c r="B7" s="12"/>
      <c r="C7" s="21"/>
      <c r="D7" s="21"/>
      <c r="E7" s="12"/>
      <c r="F7" s="12"/>
      <c r="G7" s="5"/>
    </row>
    <row r="8" spans="1:7" ht="20.100000000000001" customHeight="1">
      <c r="A8" s="17"/>
      <c r="B8" s="12"/>
      <c r="C8" s="21"/>
      <c r="D8" s="21"/>
      <c r="E8" s="12"/>
      <c r="F8" s="12"/>
      <c r="G8" s="5"/>
    </row>
    <row r="9" spans="1:7" ht="20.100000000000001" customHeight="1">
      <c r="A9" s="27" t="s">
        <v>0</v>
      </c>
      <c r="B9" s="28" t="s">
        <v>1</v>
      </c>
      <c r="C9" s="13" t="s">
        <v>6</v>
      </c>
      <c r="D9" s="13" t="s">
        <v>7</v>
      </c>
      <c r="E9" s="13" t="s">
        <v>8</v>
      </c>
      <c r="F9" s="14" t="s">
        <v>9</v>
      </c>
      <c r="G9" s="5"/>
    </row>
    <row r="10" spans="1:7" ht="15.75" customHeight="1">
      <c r="A10" s="29"/>
      <c r="B10" s="30"/>
      <c r="C10" s="39"/>
      <c r="D10" s="39"/>
      <c r="E10" s="40"/>
      <c r="F10" s="41"/>
      <c r="G10" s="5"/>
    </row>
    <row r="11" spans="1:7" ht="15.75" customHeight="1">
      <c r="A11" s="37" t="s">
        <v>23</v>
      </c>
      <c r="B11" s="30" t="s">
        <v>110</v>
      </c>
      <c r="C11" s="99" t="s">
        <v>6</v>
      </c>
      <c r="D11" s="99">
        <v>40</v>
      </c>
      <c r="E11" s="44"/>
      <c r="F11" s="45">
        <f>D11*E11</f>
        <v>0</v>
      </c>
      <c r="G11" s="5"/>
    </row>
    <row r="12" spans="1:7" s="34" customFormat="1" ht="15.75" customHeight="1">
      <c r="A12" s="37" t="s">
        <v>25</v>
      </c>
      <c r="B12" s="38" t="s">
        <v>111</v>
      </c>
      <c r="C12" s="43"/>
      <c r="D12" s="42"/>
      <c r="E12" s="44"/>
      <c r="F12" s="45">
        <f t="shared" ref="F12:F32" si="0">ROUND(D12*E12,0)</f>
        <v>0</v>
      </c>
      <c r="G12" s="33"/>
    </row>
    <row r="13" spans="1:7" s="34" customFormat="1" ht="15.75" customHeight="1">
      <c r="A13" s="31" t="s">
        <v>27</v>
      </c>
      <c r="B13" s="32" t="s">
        <v>24</v>
      </c>
      <c r="C13" s="43" t="s">
        <v>11</v>
      </c>
      <c r="D13" s="46">
        <v>40</v>
      </c>
      <c r="E13" s="44"/>
      <c r="F13" s="45">
        <f t="shared" si="0"/>
        <v>0</v>
      </c>
      <c r="G13" s="33"/>
    </row>
    <row r="14" spans="1:7" s="34" customFormat="1" ht="15.75" customHeight="1">
      <c r="A14" s="37" t="s">
        <v>28</v>
      </c>
      <c r="B14" s="38" t="s">
        <v>26</v>
      </c>
      <c r="C14" s="43"/>
      <c r="D14" s="46"/>
      <c r="E14" s="44"/>
      <c r="F14" s="45">
        <f t="shared" si="0"/>
        <v>0</v>
      </c>
      <c r="G14" s="33"/>
    </row>
    <row r="15" spans="1:7" s="34" customFormat="1" ht="15.75" customHeight="1">
      <c r="A15" s="31" t="s">
        <v>30</v>
      </c>
      <c r="B15" s="32" t="s">
        <v>113</v>
      </c>
      <c r="C15" s="43" t="s">
        <v>11</v>
      </c>
      <c r="D15" s="46">
        <v>40</v>
      </c>
      <c r="E15" s="44"/>
      <c r="F15" s="45">
        <f t="shared" si="0"/>
        <v>0</v>
      </c>
      <c r="G15" s="33"/>
    </row>
    <row r="16" spans="1:7" s="34" customFormat="1" ht="15.75" customHeight="1">
      <c r="A16" s="31" t="s">
        <v>31</v>
      </c>
      <c r="B16" s="32" t="s">
        <v>114</v>
      </c>
      <c r="C16" s="43" t="s">
        <v>11</v>
      </c>
      <c r="D16" s="46">
        <v>40</v>
      </c>
      <c r="E16" s="44"/>
      <c r="F16" s="45">
        <f t="shared" si="0"/>
        <v>0</v>
      </c>
      <c r="G16" s="33"/>
    </row>
    <row r="17" spans="1:7" s="34" customFormat="1" ht="15.75" customHeight="1">
      <c r="A17" s="31" t="s">
        <v>112</v>
      </c>
      <c r="B17" s="32" t="s">
        <v>64</v>
      </c>
      <c r="C17" s="43" t="s">
        <v>6</v>
      </c>
      <c r="D17" s="46">
        <v>40</v>
      </c>
      <c r="E17" s="44"/>
      <c r="F17" s="45">
        <f t="shared" si="0"/>
        <v>0</v>
      </c>
      <c r="G17" s="33"/>
    </row>
    <row r="18" spans="1:7" s="36" customFormat="1" ht="15.75" customHeight="1">
      <c r="A18" s="37" t="s">
        <v>33</v>
      </c>
      <c r="B18" s="38" t="s">
        <v>29</v>
      </c>
      <c r="C18" s="43"/>
      <c r="D18" s="46"/>
      <c r="E18" s="44"/>
      <c r="F18" s="45">
        <f t="shared" si="0"/>
        <v>0</v>
      </c>
      <c r="G18" s="33"/>
    </row>
    <row r="19" spans="1:7" s="36" customFormat="1" ht="15.75" customHeight="1">
      <c r="A19" s="31" t="s">
        <v>35</v>
      </c>
      <c r="B19" s="32" t="s">
        <v>32</v>
      </c>
      <c r="C19" s="43" t="s">
        <v>6</v>
      </c>
      <c r="D19" s="46">
        <v>20</v>
      </c>
      <c r="E19" s="44"/>
      <c r="F19" s="45">
        <f t="shared" si="0"/>
        <v>0</v>
      </c>
      <c r="G19" s="33"/>
    </row>
    <row r="20" spans="1:7" s="36" customFormat="1" ht="15.75" customHeight="1">
      <c r="A20" s="31" t="s">
        <v>35</v>
      </c>
      <c r="B20" s="32" t="s">
        <v>115</v>
      </c>
      <c r="C20" s="43" t="s">
        <v>6</v>
      </c>
      <c r="D20" s="46">
        <v>20</v>
      </c>
      <c r="E20" s="44"/>
      <c r="F20" s="45">
        <f t="shared" si="0"/>
        <v>0</v>
      </c>
      <c r="G20" s="33"/>
    </row>
    <row r="21" spans="1:7" s="36" customFormat="1" ht="15.75" customHeight="1">
      <c r="A21" s="31" t="s">
        <v>35</v>
      </c>
      <c r="B21" s="32" t="s">
        <v>116</v>
      </c>
      <c r="C21" s="43" t="s">
        <v>6</v>
      </c>
      <c r="D21" s="46">
        <v>4</v>
      </c>
      <c r="E21" s="44"/>
      <c r="F21" s="45">
        <f t="shared" si="0"/>
        <v>0</v>
      </c>
      <c r="G21" s="33"/>
    </row>
    <row r="22" spans="1:7" s="36" customFormat="1" ht="15.75" customHeight="1">
      <c r="A22" s="37" t="s">
        <v>37</v>
      </c>
      <c r="B22" s="38" t="s">
        <v>34</v>
      </c>
      <c r="C22" s="43"/>
      <c r="D22" s="46"/>
      <c r="E22" s="44"/>
      <c r="F22" s="45">
        <f t="shared" si="0"/>
        <v>0</v>
      </c>
      <c r="G22" s="33"/>
    </row>
    <row r="23" spans="1:7" s="36" customFormat="1" ht="15.75" customHeight="1">
      <c r="A23" s="31" t="s">
        <v>39</v>
      </c>
      <c r="B23" s="32" t="s">
        <v>65</v>
      </c>
      <c r="C23" s="43" t="s">
        <v>6</v>
      </c>
      <c r="D23" s="46">
        <v>40</v>
      </c>
      <c r="E23" s="44"/>
      <c r="F23" s="45">
        <f t="shared" si="0"/>
        <v>0</v>
      </c>
      <c r="G23" s="33"/>
    </row>
    <row r="24" spans="1:7" s="36" customFormat="1" ht="15.75" customHeight="1">
      <c r="A24" s="31" t="s">
        <v>40</v>
      </c>
      <c r="B24" s="32" t="s">
        <v>36</v>
      </c>
      <c r="C24" s="43" t="s">
        <v>6</v>
      </c>
      <c r="D24" s="46">
        <v>40</v>
      </c>
      <c r="E24" s="44"/>
      <c r="F24" s="45">
        <f t="shared" si="0"/>
        <v>0</v>
      </c>
      <c r="G24" s="33"/>
    </row>
    <row r="25" spans="1:7" s="36" customFormat="1" ht="15.75" customHeight="1">
      <c r="A25" s="31" t="s">
        <v>121</v>
      </c>
      <c r="B25" s="32" t="s">
        <v>117</v>
      </c>
      <c r="C25" s="43" t="s">
        <v>6</v>
      </c>
      <c r="D25" s="46">
        <v>4</v>
      </c>
      <c r="E25" s="44"/>
      <c r="F25" s="45">
        <f t="shared" si="0"/>
        <v>0</v>
      </c>
      <c r="G25" s="33"/>
    </row>
    <row r="26" spans="1:7" s="81" customFormat="1" ht="15.75" customHeight="1">
      <c r="A26" s="37" t="s">
        <v>122</v>
      </c>
      <c r="B26" s="38" t="s">
        <v>38</v>
      </c>
      <c r="C26" s="78"/>
      <c r="D26" s="77"/>
      <c r="E26" s="79"/>
      <c r="F26" s="45">
        <f t="shared" si="0"/>
        <v>0</v>
      </c>
      <c r="G26" s="80"/>
    </row>
    <row r="27" spans="1:7" s="36" customFormat="1" ht="15.75" customHeight="1">
      <c r="A27" s="31" t="s">
        <v>123</v>
      </c>
      <c r="B27" s="32" t="s">
        <v>66</v>
      </c>
      <c r="C27" s="43" t="s">
        <v>6</v>
      </c>
      <c r="D27" s="46">
        <v>40</v>
      </c>
      <c r="E27" s="44"/>
      <c r="F27" s="45">
        <f t="shared" si="0"/>
        <v>0</v>
      </c>
      <c r="G27" s="33"/>
    </row>
    <row r="28" spans="1:7" s="36" customFormat="1" ht="15.75" customHeight="1">
      <c r="A28" s="31" t="s">
        <v>124</v>
      </c>
      <c r="B28" s="32" t="s">
        <v>118</v>
      </c>
      <c r="C28" s="43" t="s">
        <v>6</v>
      </c>
      <c r="D28" s="46">
        <v>12</v>
      </c>
      <c r="E28" s="44"/>
      <c r="F28" s="45">
        <f t="shared" si="0"/>
        <v>0</v>
      </c>
      <c r="G28" s="33"/>
    </row>
    <row r="29" spans="1:7" s="36" customFormat="1" ht="15.75" customHeight="1">
      <c r="A29" s="31" t="s">
        <v>125</v>
      </c>
      <c r="B29" s="32" t="s">
        <v>119</v>
      </c>
      <c r="C29" s="43" t="s">
        <v>6</v>
      </c>
      <c r="D29" s="46">
        <v>30</v>
      </c>
      <c r="E29" s="44"/>
      <c r="F29" s="45">
        <f t="shared" si="0"/>
        <v>0</v>
      </c>
      <c r="G29" s="33"/>
    </row>
    <row r="30" spans="1:7" s="36" customFormat="1" ht="15.75" customHeight="1">
      <c r="A30" s="31" t="s">
        <v>126</v>
      </c>
      <c r="B30" s="32" t="s">
        <v>120</v>
      </c>
      <c r="C30" s="43" t="s">
        <v>6</v>
      </c>
      <c r="D30" s="46">
        <v>4</v>
      </c>
      <c r="E30" s="44"/>
      <c r="F30" s="45">
        <f t="shared" si="0"/>
        <v>0</v>
      </c>
      <c r="G30" s="33"/>
    </row>
    <row r="31" spans="1:7" s="36" customFormat="1" ht="15.75" customHeight="1">
      <c r="A31" s="31"/>
      <c r="B31" s="35"/>
      <c r="C31" s="42"/>
      <c r="D31" s="42"/>
      <c r="E31" s="44"/>
      <c r="F31" s="45">
        <f t="shared" si="0"/>
        <v>0</v>
      </c>
      <c r="G31" s="33"/>
    </row>
    <row r="32" spans="1:7" s="24" customFormat="1" ht="15.75" customHeight="1">
      <c r="A32" s="25"/>
      <c r="B32" s="26"/>
      <c r="C32" s="51"/>
      <c r="D32" s="50"/>
      <c r="E32" s="52"/>
      <c r="F32" s="53">
        <f t="shared" si="0"/>
        <v>0</v>
      </c>
      <c r="G32" s="2"/>
    </row>
    <row r="33" spans="1:7" s="54" customFormat="1" ht="21" customHeight="1">
      <c r="A33" s="103" t="s">
        <v>80</v>
      </c>
      <c r="B33" s="104"/>
      <c r="C33" s="104"/>
      <c r="D33" s="104"/>
      <c r="E33" s="105"/>
      <c r="F33" s="86">
        <f>SUM(F10:F32)</f>
        <v>0</v>
      </c>
      <c r="G33" s="2"/>
    </row>
    <row r="34" spans="1:7" s="54" customFormat="1" ht="20.100000000000001" customHeight="1">
      <c r="A34" s="106" t="s">
        <v>85</v>
      </c>
      <c r="B34" s="106"/>
      <c r="C34" s="106"/>
      <c r="D34" s="106"/>
      <c r="E34" s="106"/>
      <c r="F34" s="86">
        <f>F33*0.06</f>
        <v>0</v>
      </c>
      <c r="G34" s="2"/>
    </row>
    <row r="35" spans="1:7" s="54" customFormat="1" ht="20.100000000000001" customHeight="1">
      <c r="A35" s="106" t="s">
        <v>86</v>
      </c>
      <c r="B35" s="106"/>
      <c r="C35" s="106"/>
      <c r="D35" s="106"/>
      <c r="E35" s="106"/>
      <c r="F35" s="86">
        <f>F33+F34</f>
        <v>0</v>
      </c>
      <c r="G35" s="2"/>
    </row>
    <row r="36" spans="1:7" ht="20.100000000000001" customHeight="1">
      <c r="A36" s="17"/>
      <c r="B36" s="12"/>
      <c r="C36" s="21"/>
      <c r="D36" s="21"/>
      <c r="E36" s="12"/>
      <c r="F36" s="23"/>
      <c r="G36" s="5"/>
    </row>
    <row r="37" spans="1:7" ht="20.100000000000001" customHeight="1">
      <c r="A37" s="17"/>
      <c r="B37" s="12"/>
      <c r="C37" s="21"/>
      <c r="D37" s="21"/>
      <c r="E37" s="12"/>
      <c r="F37" s="12"/>
      <c r="G37" s="5"/>
    </row>
    <row r="38" spans="1:7" ht="20.100000000000001" customHeight="1">
      <c r="A38" s="18" t="s">
        <v>4</v>
      </c>
      <c r="B38" s="12"/>
      <c r="C38" s="21"/>
      <c r="D38" s="21"/>
      <c r="E38" s="12"/>
      <c r="F38" s="12"/>
      <c r="G38" s="5" t="s">
        <v>4</v>
      </c>
    </row>
  </sheetData>
  <mergeCells count="3">
    <mergeCell ref="A33:E33"/>
    <mergeCell ref="A34:E34"/>
    <mergeCell ref="A35:E35"/>
  </mergeCells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AVRIL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54</vt:i4>
      </vt:variant>
    </vt:vector>
  </HeadingPairs>
  <TitlesOfParts>
    <vt:vector size="76" baseType="lpstr">
      <vt:lpstr>10 CYCAS</vt:lpstr>
      <vt:lpstr>10 BARRAU</vt:lpstr>
      <vt:lpstr>10 TERRASSES LAGON</vt:lpstr>
      <vt:lpstr>10 Récap</vt:lpstr>
      <vt:lpstr>13 CYCAS</vt:lpstr>
      <vt:lpstr>13 BARRAU</vt:lpstr>
      <vt:lpstr>13 Récap</vt:lpstr>
      <vt:lpstr>14 CYCAS</vt:lpstr>
      <vt:lpstr>14 BARRAU</vt:lpstr>
      <vt:lpstr>14 TERRASSES DU LAGON</vt:lpstr>
      <vt:lpstr>14 Récap</vt:lpstr>
      <vt:lpstr>16B CYCAS</vt:lpstr>
      <vt:lpstr>16B BARRAU</vt:lpstr>
      <vt:lpstr>16B Récap.</vt:lpstr>
      <vt:lpstr>19 CYCAS</vt:lpstr>
      <vt:lpstr>19 BARRAU</vt:lpstr>
      <vt:lpstr>19 TERRASSES DU LAGON</vt:lpstr>
      <vt:lpstr>19 Récap.</vt:lpstr>
      <vt:lpstr>22 CYCAS</vt:lpstr>
      <vt:lpstr>22 BARRAU</vt:lpstr>
      <vt:lpstr>22 Récap</vt:lpstr>
      <vt:lpstr>DQE Récap</vt:lpstr>
      <vt:lpstr>'16B BARRAU'!_Toc92866801</vt:lpstr>
      <vt:lpstr>'16B CYCAS'!_Toc92866801</vt:lpstr>
      <vt:lpstr>'16B Récap.'!_Toc92866801</vt:lpstr>
      <vt:lpstr>'19 BARRAU'!_Toc92866801</vt:lpstr>
      <vt:lpstr>'19 CYCAS'!_Toc92866801</vt:lpstr>
      <vt:lpstr>'19 Récap.'!_Toc92866801</vt:lpstr>
      <vt:lpstr>'19 TERRASSES DU LAGON'!_Toc92866801</vt:lpstr>
      <vt:lpstr>'22 BARRAU'!_Toc92866801</vt:lpstr>
      <vt:lpstr>'22 CYCAS'!_Toc92866801</vt:lpstr>
      <vt:lpstr>'22 Récap'!_Toc92866801</vt:lpstr>
      <vt:lpstr>'10 BARRAU'!Impression_des_titres</vt:lpstr>
      <vt:lpstr>'10 CYCAS'!Impression_des_titres</vt:lpstr>
      <vt:lpstr>'10 Récap'!Impression_des_titres</vt:lpstr>
      <vt:lpstr>'10 TERRASSES LAGON'!Impression_des_titres</vt:lpstr>
      <vt:lpstr>'13 BARRAU'!Impression_des_titres</vt:lpstr>
      <vt:lpstr>'13 CYCAS'!Impression_des_titres</vt:lpstr>
      <vt:lpstr>'13 Récap'!Impression_des_titres</vt:lpstr>
      <vt:lpstr>'14 BARRAU'!Impression_des_titres</vt:lpstr>
      <vt:lpstr>'14 CYCAS'!Impression_des_titres</vt:lpstr>
      <vt:lpstr>'14 Récap'!Impression_des_titres</vt:lpstr>
      <vt:lpstr>'14 TERRASSES DU LAGON'!Impression_des_titres</vt:lpstr>
      <vt:lpstr>'16B BARRAU'!Impression_des_titres</vt:lpstr>
      <vt:lpstr>'16B CYCAS'!Impression_des_titres</vt:lpstr>
      <vt:lpstr>'16B Récap.'!Impression_des_titres</vt:lpstr>
      <vt:lpstr>'19 BARRAU'!Impression_des_titres</vt:lpstr>
      <vt:lpstr>'19 CYCAS'!Impression_des_titres</vt:lpstr>
      <vt:lpstr>'19 Récap.'!Impression_des_titres</vt:lpstr>
      <vt:lpstr>'19 TERRASSES DU LAGON'!Impression_des_titres</vt:lpstr>
      <vt:lpstr>'22 BARRAU'!Impression_des_titres</vt:lpstr>
      <vt:lpstr>'22 CYCAS'!Impression_des_titres</vt:lpstr>
      <vt:lpstr>'22 Récap'!Impression_des_titres</vt:lpstr>
      <vt:lpstr>'DQE Récap'!Impression_des_titres</vt:lpstr>
      <vt:lpstr>'10 BARRAU'!Zone_d_impression</vt:lpstr>
      <vt:lpstr>'10 CYCAS'!Zone_d_impression</vt:lpstr>
      <vt:lpstr>'10 Récap'!Zone_d_impression</vt:lpstr>
      <vt:lpstr>'10 TERRASSES LAGON'!Zone_d_impression</vt:lpstr>
      <vt:lpstr>'13 BARRAU'!Zone_d_impression</vt:lpstr>
      <vt:lpstr>'13 CYCAS'!Zone_d_impression</vt:lpstr>
      <vt:lpstr>'13 Récap'!Zone_d_impression</vt:lpstr>
      <vt:lpstr>'14 BARRAU'!Zone_d_impression</vt:lpstr>
      <vt:lpstr>'14 CYCAS'!Zone_d_impression</vt:lpstr>
      <vt:lpstr>'14 Récap'!Zone_d_impression</vt:lpstr>
      <vt:lpstr>'14 TERRASSES DU LAGON'!Zone_d_impression</vt:lpstr>
      <vt:lpstr>'16B BARRAU'!Zone_d_impression</vt:lpstr>
      <vt:lpstr>'16B CYCAS'!Zone_d_impression</vt:lpstr>
      <vt:lpstr>'16B Récap.'!Zone_d_impression</vt:lpstr>
      <vt:lpstr>'19 BARRAU'!Zone_d_impression</vt:lpstr>
      <vt:lpstr>'19 CYCAS'!Zone_d_impression</vt:lpstr>
      <vt:lpstr>'19 Récap.'!Zone_d_impression</vt:lpstr>
      <vt:lpstr>'19 TERRASSES DU LAGON'!Zone_d_impression</vt:lpstr>
      <vt:lpstr>'22 BARRAU'!Zone_d_impression</vt:lpstr>
      <vt:lpstr>'22 CYCAS'!Zone_d_impression</vt:lpstr>
      <vt:lpstr>'22 Récap'!Zone_d_impression</vt:lpstr>
      <vt:lpstr>'DQE Récap'!Zone_d_impression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Hugues BERNARD</cp:lastModifiedBy>
  <cp:lastPrinted>2022-01-19T04:22:24Z</cp:lastPrinted>
  <dcterms:created xsi:type="dcterms:W3CDTF">2019-07-09T03:28:28Z</dcterms:created>
  <dcterms:modified xsi:type="dcterms:W3CDTF">2025-05-05T23:28:57Z</dcterms:modified>
</cp:coreProperties>
</file>