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Technique\(Op-Pat) Privé\03 - Opérations\OpérationsEnCours\Nouméa Riverstar\Prestataires intellectuels\MOE\Dossier à diffuser\"/>
    </mc:Choice>
  </mc:AlternateContent>
  <xr:revisionPtr revIDLastSave="0" documentId="13_ncr:1_{E58FE6DB-CB9B-4CE2-8F49-728A07C8966D}" xr6:coauthVersionLast="36" xr6:coauthVersionMax="36" xr10:uidLastSave="{00000000-0000-0000-0000-000000000000}"/>
  <bookViews>
    <workbookView xWindow="0" yWindow="0" windowWidth="28800" windowHeight="13020" tabRatio="418" xr2:uid="{00000000-000D-0000-FFFF-FFFF00000000}"/>
  </bookViews>
  <sheets>
    <sheet name="FCH" sheetId="5" r:id="rId1"/>
  </sheets>
  <definedNames>
    <definedName name="_xlnm.Print_Area" localSheetId="0">FCH!$A$1:$R$30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2" i="5" l="1"/>
  <c r="R62" i="5"/>
  <c r="E62" i="5"/>
  <c r="T61" i="5"/>
  <c r="T63" i="5" s="1"/>
  <c r="S63" i="5" s="1"/>
  <c r="R61" i="5"/>
  <c r="R63" i="5" s="1"/>
  <c r="Q63" i="5" s="1"/>
  <c r="E61" i="5"/>
  <c r="E63" i="5" s="1"/>
  <c r="D63" i="5" s="1"/>
  <c r="S58" i="5"/>
  <c r="Q58" i="5"/>
  <c r="O58" i="5"/>
  <c r="M58" i="5"/>
  <c r="K58" i="5"/>
  <c r="I58" i="5"/>
  <c r="G58" i="5"/>
  <c r="T57" i="5"/>
  <c r="R57" i="5"/>
  <c r="P57" i="5"/>
  <c r="N57" i="5"/>
  <c r="L57" i="5"/>
  <c r="J57" i="5"/>
  <c r="H57" i="5"/>
  <c r="T56" i="5"/>
  <c r="R56" i="5"/>
  <c r="P56" i="5"/>
  <c r="N56" i="5"/>
  <c r="L56" i="5"/>
  <c r="J56" i="5"/>
  <c r="H56" i="5"/>
  <c r="T55" i="5"/>
  <c r="R55" i="5"/>
  <c r="P55" i="5"/>
  <c r="N55" i="5"/>
  <c r="E55" i="5" s="1"/>
  <c r="L55" i="5"/>
  <c r="J55" i="5"/>
  <c r="H55" i="5"/>
  <c r="T54" i="5"/>
  <c r="R54" i="5"/>
  <c r="P54" i="5"/>
  <c r="N54" i="5"/>
  <c r="L54" i="5"/>
  <c r="J54" i="5"/>
  <c r="H54" i="5"/>
  <c r="T53" i="5"/>
  <c r="R53" i="5"/>
  <c r="P53" i="5"/>
  <c r="N53" i="5"/>
  <c r="L53" i="5"/>
  <c r="J53" i="5"/>
  <c r="H53" i="5"/>
  <c r="T52" i="5"/>
  <c r="R52" i="5"/>
  <c r="P52" i="5"/>
  <c r="N52" i="5"/>
  <c r="L52" i="5"/>
  <c r="J52" i="5"/>
  <c r="H52" i="5"/>
  <c r="S51" i="5"/>
  <c r="Q51" i="5"/>
  <c r="O51" i="5"/>
  <c r="M51" i="5"/>
  <c r="K51" i="5"/>
  <c r="I51" i="5"/>
  <c r="G51" i="5"/>
  <c r="T50" i="5"/>
  <c r="R50" i="5"/>
  <c r="E50" i="5" s="1"/>
  <c r="P50" i="5"/>
  <c r="N50" i="5"/>
  <c r="L50" i="5"/>
  <c r="J50" i="5"/>
  <c r="H50" i="5"/>
  <c r="T49" i="5"/>
  <c r="R49" i="5"/>
  <c r="P49" i="5"/>
  <c r="N49" i="5"/>
  <c r="L49" i="5"/>
  <c r="J49" i="5"/>
  <c r="H49" i="5"/>
  <c r="T48" i="5"/>
  <c r="R48" i="5"/>
  <c r="P48" i="5"/>
  <c r="N48" i="5"/>
  <c r="L48" i="5"/>
  <c r="J48" i="5"/>
  <c r="H48" i="5"/>
  <c r="T47" i="5"/>
  <c r="R47" i="5"/>
  <c r="P47" i="5"/>
  <c r="N47" i="5"/>
  <c r="L47" i="5"/>
  <c r="J47" i="5"/>
  <c r="H47" i="5"/>
  <c r="E47" i="5"/>
  <c r="D46" i="5"/>
  <c r="R16" i="5"/>
  <c r="R15" i="5"/>
  <c r="R14" i="5"/>
  <c r="R13" i="5"/>
  <c r="S24" i="5"/>
  <c r="T23" i="5"/>
  <c r="T22" i="5"/>
  <c r="T21" i="5"/>
  <c r="T20" i="5"/>
  <c r="T19" i="5"/>
  <c r="T18" i="5"/>
  <c r="T24" i="5" s="1"/>
  <c r="S17" i="5"/>
  <c r="T16" i="5"/>
  <c r="T15" i="5"/>
  <c r="T14" i="5"/>
  <c r="T13" i="5"/>
  <c r="Q24" i="5"/>
  <c r="R23" i="5"/>
  <c r="R22" i="5"/>
  <c r="R21" i="5"/>
  <c r="R20" i="5"/>
  <c r="R19" i="5"/>
  <c r="R18" i="5"/>
  <c r="Q17" i="5"/>
  <c r="P13" i="5"/>
  <c r="N13" i="5"/>
  <c r="L13" i="5"/>
  <c r="J13" i="5"/>
  <c r="O17" i="5"/>
  <c r="M17" i="5"/>
  <c r="K17" i="5"/>
  <c r="I17" i="5"/>
  <c r="H13" i="5"/>
  <c r="G17" i="5"/>
  <c r="E57" i="5" l="1"/>
  <c r="E48" i="5"/>
  <c r="E53" i="5"/>
  <c r="P51" i="5"/>
  <c r="P61" i="5" s="1"/>
  <c r="L51" i="5"/>
  <c r="L61" i="5" s="1"/>
  <c r="N51" i="5"/>
  <c r="N61" i="5" s="1"/>
  <c r="H51" i="5"/>
  <c r="E49" i="5"/>
  <c r="E51" i="5" s="1"/>
  <c r="T17" i="5"/>
  <c r="T12" i="5" s="1"/>
  <c r="R24" i="5"/>
  <c r="R58" i="5"/>
  <c r="E56" i="5"/>
  <c r="T58" i="5"/>
  <c r="T51" i="5"/>
  <c r="R17" i="5"/>
  <c r="N58" i="5"/>
  <c r="P58" i="5"/>
  <c r="E54" i="5"/>
  <c r="H58" i="5"/>
  <c r="E52" i="5"/>
  <c r="R51" i="5"/>
  <c r="R46" i="5" s="1"/>
  <c r="L58" i="5"/>
  <c r="P62" i="5"/>
  <c r="P63" i="5" s="1"/>
  <c r="O63" i="5" s="1"/>
  <c r="P46" i="5"/>
  <c r="N46" i="5"/>
  <c r="N62" i="5"/>
  <c r="N63" i="5" s="1"/>
  <c r="M63" i="5" s="1"/>
  <c r="E58" i="5"/>
  <c r="L46" i="5"/>
  <c r="L62" i="5"/>
  <c r="L63" i="5" s="1"/>
  <c r="K63" i="5" s="1"/>
  <c r="H46" i="5"/>
  <c r="H62" i="5"/>
  <c r="J58" i="5"/>
  <c r="J62" i="5" s="1"/>
  <c r="J51" i="5"/>
  <c r="E13" i="5"/>
  <c r="T29" i="5"/>
  <c r="T28" i="5"/>
  <c r="T30" i="5" s="1"/>
  <c r="S30" i="5" s="1"/>
  <c r="R12" i="5" l="1"/>
  <c r="T46" i="5"/>
  <c r="J46" i="5"/>
  <c r="J61" i="5"/>
  <c r="J63" i="5" s="1"/>
  <c r="I63" i="5" s="1"/>
  <c r="E46" i="5"/>
  <c r="D51" i="5" s="1"/>
  <c r="D58" i="5"/>
  <c r="H61" i="5"/>
  <c r="H63" i="5" s="1"/>
  <c r="G63" i="5" s="1"/>
  <c r="O24" i="5"/>
  <c r="M24" i="5"/>
  <c r="K24" i="5"/>
  <c r="I24" i="5"/>
  <c r="G24" i="5"/>
  <c r="P23" i="5"/>
  <c r="N23" i="5"/>
  <c r="L23" i="5"/>
  <c r="J23" i="5"/>
  <c r="H23" i="5"/>
  <c r="P22" i="5"/>
  <c r="N22" i="5"/>
  <c r="L22" i="5"/>
  <c r="J22" i="5"/>
  <c r="H22" i="5"/>
  <c r="P21" i="5"/>
  <c r="N21" i="5"/>
  <c r="L21" i="5"/>
  <c r="J21" i="5"/>
  <c r="H21" i="5"/>
  <c r="P20" i="5"/>
  <c r="N20" i="5"/>
  <c r="L20" i="5"/>
  <c r="J20" i="5"/>
  <c r="H20" i="5"/>
  <c r="P19" i="5"/>
  <c r="N19" i="5"/>
  <c r="L19" i="5"/>
  <c r="J19" i="5"/>
  <c r="H19" i="5"/>
  <c r="E19" i="5" s="1"/>
  <c r="P18" i="5"/>
  <c r="N18" i="5"/>
  <c r="L18" i="5"/>
  <c r="J18" i="5"/>
  <c r="H18" i="5"/>
  <c r="P16" i="5"/>
  <c r="N16" i="5"/>
  <c r="L16" i="5"/>
  <c r="J16" i="5"/>
  <c r="H16" i="5"/>
  <c r="P15" i="5"/>
  <c r="N15" i="5"/>
  <c r="L15" i="5"/>
  <c r="J15" i="5"/>
  <c r="H15" i="5"/>
  <c r="P14" i="5"/>
  <c r="N14" i="5"/>
  <c r="L14" i="5"/>
  <c r="J14" i="5"/>
  <c r="H14" i="5"/>
  <c r="D12" i="5"/>
  <c r="E21" i="5" l="1"/>
  <c r="E16" i="5"/>
  <c r="E14" i="5"/>
  <c r="P17" i="5"/>
  <c r="P28" i="5" s="1"/>
  <c r="L24" i="5"/>
  <c r="L29" i="5" s="1"/>
  <c r="E18" i="5"/>
  <c r="H24" i="5"/>
  <c r="N17" i="5"/>
  <c r="N28" i="5" s="1"/>
  <c r="E22" i="5"/>
  <c r="E15" i="5"/>
  <c r="E17" i="5" s="1"/>
  <c r="E28" i="5" s="1"/>
  <c r="J24" i="5"/>
  <c r="J29" i="5" s="1"/>
  <c r="E23" i="5"/>
  <c r="N24" i="5"/>
  <c r="E20" i="5"/>
  <c r="J17" i="5"/>
  <c r="P24" i="5"/>
  <c r="P29" i="5" s="1"/>
  <c r="H17" i="5"/>
  <c r="H28" i="5" s="1"/>
  <c r="L17" i="5"/>
  <c r="L28" i="5" s="1"/>
  <c r="E24" i="5"/>
  <c r="P12" i="5"/>
  <c r="P30" i="5"/>
  <c r="O30" i="5" s="1"/>
  <c r="R29" i="5"/>
  <c r="H12" i="5" l="1"/>
  <c r="L12" i="5"/>
  <c r="H29" i="5"/>
  <c r="J12" i="5"/>
  <c r="J28" i="5"/>
  <c r="N12" i="5"/>
  <c r="N29" i="5"/>
  <c r="N30" i="5" s="1"/>
  <c r="M30" i="5" s="1"/>
  <c r="L30" i="5"/>
  <c r="K30" i="5" s="1"/>
  <c r="H30" i="5"/>
  <c r="G30" i="5" s="1"/>
  <c r="J30" i="5"/>
  <c r="I30" i="5" s="1"/>
  <c r="R28" i="5"/>
  <c r="R30" i="5" s="1"/>
  <c r="Q30" i="5" s="1"/>
  <c r="E29" i="5"/>
  <c r="E30" i="5" s="1"/>
  <c r="D30" i="5" s="1"/>
  <c r="E12" i="5"/>
  <c r="D17" i="5" s="1"/>
  <c r="D24" i="5" l="1"/>
</calcChain>
</file>

<file path=xl/sharedStrings.xml><?xml version="1.0" encoding="utf-8"?>
<sst xmlns="http://schemas.openxmlformats.org/spreadsheetml/2006/main" count="106" uniqueCount="38">
  <si>
    <t>Taux</t>
  </si>
  <si>
    <t>Montant HT</t>
  </si>
  <si>
    <t>COTRAITANT n°1</t>
  </si>
  <si>
    <t>COTRAITANT n°2</t>
  </si>
  <si>
    <t>COTRAITANT n°3</t>
  </si>
  <si>
    <t>COTRAITANT n°4</t>
  </si>
  <si>
    <t>COTRAITANT n°5</t>
  </si>
  <si>
    <t>COTRAITANT n°6</t>
  </si>
  <si>
    <t>ESQ</t>
  </si>
  <si>
    <t>APS</t>
  </si>
  <si>
    <t>APD - PC/PL</t>
  </si>
  <si>
    <t>PRO</t>
  </si>
  <si>
    <t>AMT 1 &amp; 2</t>
  </si>
  <si>
    <t>SOUS-TOTAL TRANCHE FERME</t>
  </si>
  <si>
    <t>SOUS-TOTAL TRANCHE CONDITIONNELLE</t>
  </si>
  <si>
    <t>Architecte (mandataire)</t>
  </si>
  <si>
    <t>BET Structures</t>
  </si>
  <si>
    <t>BET Electricité</t>
  </si>
  <si>
    <t>BET Fluides</t>
  </si>
  <si>
    <t>BET VRD</t>
  </si>
  <si>
    <t>BET Sécurité Incendie</t>
  </si>
  <si>
    <t>Estimation financière des travaux</t>
  </si>
  <si>
    <t>1. Etudes (maximum 50% de la mission)</t>
  </si>
  <si>
    <t>2. Travaux (minimum 50% de la mission)</t>
  </si>
  <si>
    <t>Total Groupement</t>
  </si>
  <si>
    <t>TOTAL GENERAL</t>
  </si>
  <si>
    <t>FORFAIT / MISSION</t>
  </si>
  <si>
    <r>
      <t xml:space="preserve">FORFAIT </t>
    </r>
    <r>
      <rPr>
        <b/>
        <sz val="9"/>
        <color theme="5"/>
        <rFont val="Calibri"/>
        <family val="2"/>
        <scheme val="minor"/>
      </rPr>
      <t>MISSION DE BASE</t>
    </r>
  </si>
  <si>
    <t>VISA</t>
  </si>
  <si>
    <t>DET</t>
  </si>
  <si>
    <t>AOR ( DOE - CONF)</t>
  </si>
  <si>
    <t>AOR (PA minimum 10% du montant total)</t>
  </si>
  <si>
    <t>EDL</t>
  </si>
  <si>
    <t>COTRAITANT n°7</t>
  </si>
  <si>
    <t>Marché de maîtrise d'œuvre - Pièce n°3 Décomposition de la Rémunération Opération 1</t>
  </si>
  <si>
    <t>Conception participative</t>
  </si>
  <si>
    <t>Marché de maîtrise d'œuvre - Pièce n°3 Décomposition de la Rémunération Opération 2</t>
  </si>
  <si>
    <t>Opération Riverstar - Réhabilitation de la résidence Riverstar  - Rivière-Salée - Nouméa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</si>
</sst>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#,##0\ _€"/>
    <numFmt numFmtId="165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5"/>
      <name val="Calibri"/>
      <family val="2"/>
      <scheme val="minor"/>
    </font>
    <font>
      <b/>
      <sz val="9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i/>
      <sz val="18"/>
      <color theme="5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7"/>
      <color theme="5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i/>
      <sz val="7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i/>
      <sz val="14"/>
      <color theme="5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0" fillId="0" borderId="0" xfId="0" applyNumberFormat="1"/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9" fontId="3" fillId="0" borderId="0" xfId="0" applyNumberFormat="1" applyFont="1" applyFill="1" applyBorder="1" applyAlignment="1">
      <alignment vertical="center"/>
    </xf>
    <xf numFmtId="10" fontId="8" fillId="0" borderId="7" xfId="0" applyNumberFormat="1" applyFont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 textRotation="90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4" fontId="16" fillId="0" borderId="7" xfId="0" applyNumberFormat="1" applyFont="1" applyBorder="1" applyAlignment="1">
      <alignment vertical="center"/>
    </xf>
    <xf numFmtId="9" fontId="17" fillId="0" borderId="0" xfId="0" applyNumberFormat="1" applyFont="1"/>
    <xf numFmtId="9" fontId="16" fillId="0" borderId="7" xfId="0" applyNumberFormat="1" applyFont="1" applyBorder="1" applyAlignment="1">
      <alignment vertical="center"/>
    </xf>
    <xf numFmtId="0" fontId="17" fillId="0" borderId="0" xfId="0" applyFont="1"/>
    <xf numFmtId="164" fontId="18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/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4" fillId="0" borderId="0" xfId="0" applyFont="1"/>
    <xf numFmtId="0" fontId="7" fillId="0" borderId="0" xfId="0" applyFont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right" vertical="center"/>
    </xf>
    <xf numFmtId="10" fontId="6" fillId="0" borderId="0" xfId="0" applyNumberFormat="1" applyFont="1" applyFill="1" applyBorder="1" applyAlignment="1">
      <alignment vertical="center"/>
    </xf>
    <xf numFmtId="0" fontId="14" fillId="0" borderId="0" xfId="0" applyFont="1" applyFill="1" applyBorder="1"/>
    <xf numFmtId="9" fontId="6" fillId="0" borderId="0" xfId="0" applyNumberFormat="1" applyFont="1" applyFill="1" applyBorder="1" applyAlignment="1">
      <alignment vertical="center"/>
    </xf>
    <xf numFmtId="10" fontId="6" fillId="0" borderId="7" xfId="0" applyNumberFormat="1" applyFont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6" fillId="0" borderId="7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20" fillId="0" borderId="0" xfId="0" applyFont="1" applyAlignment="1">
      <alignment horizontal="center" vertical="center" textRotation="90" wrapText="1"/>
    </xf>
    <xf numFmtId="0" fontId="20" fillId="0" borderId="0" xfId="0" applyFont="1" applyAlignment="1">
      <alignment vertical="center" textRotation="90" wrapText="1"/>
    </xf>
    <xf numFmtId="0" fontId="20" fillId="0" borderId="0" xfId="0" applyFont="1" applyBorder="1" applyAlignment="1">
      <alignment vertical="center" textRotation="90" wrapText="1"/>
    </xf>
    <xf numFmtId="0" fontId="20" fillId="0" borderId="0" xfId="0" applyFont="1" applyFill="1" applyBorder="1" applyAlignment="1">
      <alignment vertical="center" textRotation="90" wrapText="1"/>
    </xf>
    <xf numFmtId="0" fontId="6" fillId="0" borderId="7" xfId="0" applyFont="1" applyBorder="1" applyAlignment="1">
      <alignment vertical="center"/>
    </xf>
    <xf numFmtId="0" fontId="21" fillId="0" borderId="0" xfId="0" applyFont="1" applyAlignment="1">
      <alignment vertical="center" textRotation="90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0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Fill="1" applyBorder="1" applyAlignment="1">
      <alignment vertical="center"/>
    </xf>
    <xf numFmtId="10" fontId="18" fillId="0" borderId="3" xfId="0" applyNumberFormat="1" applyFont="1" applyBorder="1" applyAlignment="1">
      <alignment vertical="center"/>
    </xf>
    <xf numFmtId="164" fontId="18" fillId="0" borderId="4" xfId="0" applyNumberFormat="1" applyFont="1" applyBorder="1" applyAlignment="1">
      <alignment vertical="center"/>
    </xf>
    <xf numFmtId="10" fontId="16" fillId="0" borderId="3" xfId="0" applyNumberFormat="1" applyFont="1" applyBorder="1" applyAlignment="1">
      <alignment vertical="center"/>
    </xf>
    <xf numFmtId="164" fontId="16" fillId="0" borderId="4" xfId="0" applyNumberFormat="1" applyFont="1" applyBorder="1" applyAlignment="1">
      <alignment vertical="center"/>
    </xf>
    <xf numFmtId="10" fontId="16" fillId="0" borderId="5" xfId="0" applyNumberFormat="1" applyFont="1" applyBorder="1" applyAlignment="1">
      <alignment vertical="center"/>
    </xf>
    <xf numFmtId="164" fontId="16" fillId="0" borderId="6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6" fillId="0" borderId="2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10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165" fontId="2" fillId="0" borderId="7" xfId="1" applyNumberFormat="1" applyFont="1" applyBorder="1" applyAlignment="1">
      <alignment horizontal="right" vertical="center"/>
    </xf>
    <xf numFmtId="165" fontId="2" fillId="0" borderId="7" xfId="1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textRotation="90" wrapText="1"/>
    </xf>
    <xf numFmtId="0" fontId="20" fillId="0" borderId="9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180975</xdr:colOff>
      <xdr:row>0</xdr:row>
      <xdr:rowOff>57150</xdr:rowOff>
    </xdr:from>
    <xdr:to>
      <xdr:col>17</xdr:col>
      <xdr:colOff>613575</xdr:colOff>
      <xdr:row>6</xdr:row>
      <xdr:rowOff>181654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0" y="57150"/>
          <a:ext cx="1728000" cy="1741849"/>
        </a:xfrm>
        <a:prstGeom prst="rect">
          <a:avLst/>
        </a:prstGeom>
      </xdr:spPr>
    </xdr:pic>
    <xdr:clientData/>
  </xdr:twoCellAnchor>
  <xdr:oneCellAnchor>
    <xdr:from>
      <xdr:col>15</xdr:col>
      <xdr:colOff>180975</xdr:colOff>
      <xdr:row>34</xdr:row>
      <xdr:rowOff>57150</xdr:rowOff>
    </xdr:from>
    <xdr:ext cx="1832775" cy="1743754"/>
    <xdr:pic>
      <xdr:nvPicPr>
        <xdr:cNvPr id="3" name="Image 2">
          <a:extLst>
            <a:ext uri="{FF2B5EF4-FFF2-40B4-BE49-F238E27FC236}">
              <a16:creationId xmlns:a16="http://schemas.microsoft.com/office/drawing/2014/main" id="{8EFFA06A-CAC4-4D15-B391-FED14E067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57150"/>
          <a:ext cx="1832775" cy="1743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3"/>
  <sheetViews>
    <sheetView tabSelected="1" showRuler="0" view="pageLayout" zoomScaleNormal="100" workbookViewId="0">
      <selection activeCell="J6" sqref="J6"/>
    </sheetView>
  </sheetViews>
  <sheetFormatPr baseColWidth="10" defaultRowHeight="15" x14ac:dyDescent="0.25"/>
  <cols>
    <col min="1" max="1" width="6.85546875" style="57" customWidth="1"/>
    <col min="2" max="2" width="21.85546875" style="11" customWidth="1"/>
    <col min="3" max="3" width="2.85546875" style="14" customWidth="1"/>
    <col min="4" max="4" width="7.7109375" style="13" customWidth="1"/>
    <col min="5" max="5" width="12.140625" style="13" bestFit="1" customWidth="1"/>
    <col min="6" max="6" width="2.85546875" customWidth="1"/>
    <col min="7" max="7" width="7.7109375" style="11" customWidth="1"/>
    <col min="8" max="8" width="10.7109375" style="11" customWidth="1"/>
    <col min="9" max="9" width="7.7109375" style="11" customWidth="1"/>
    <col min="10" max="10" width="10.7109375" style="11" customWidth="1"/>
    <col min="11" max="11" width="7.7109375" style="11" customWidth="1"/>
    <col min="12" max="12" width="10.7109375" style="11" customWidth="1"/>
    <col min="13" max="13" width="7.7109375" style="11" customWidth="1"/>
    <col min="14" max="14" width="10.7109375" style="11" customWidth="1"/>
    <col min="15" max="15" width="7.7109375" style="11" customWidth="1"/>
    <col min="16" max="16" width="10.7109375" style="11" customWidth="1"/>
    <col min="17" max="17" width="8.7109375" style="11" customWidth="1"/>
    <col min="18" max="18" width="11.140625" style="11" bestFit="1" customWidth="1"/>
    <col min="19" max="19" width="11.140625" style="14" customWidth="1"/>
  </cols>
  <sheetData>
    <row r="1" spans="1:20" s="5" customFormat="1" ht="23.25" x14ac:dyDescent="0.35">
      <c r="A1" s="57"/>
      <c r="B1" s="6"/>
      <c r="C1" s="7"/>
      <c r="D1" s="8"/>
      <c r="E1" s="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</row>
    <row r="2" spans="1:20" s="4" customFormat="1" ht="26.25" x14ac:dyDescent="0.4">
      <c r="A2" s="57"/>
      <c r="B2" s="64" t="s">
        <v>37</v>
      </c>
      <c r="C2" s="26"/>
      <c r="D2" s="26"/>
      <c r="E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3.25" x14ac:dyDescent="0.25">
      <c r="B3" s="65" t="s">
        <v>34</v>
      </c>
      <c r="C3" s="27"/>
      <c r="D3" s="27"/>
      <c r="E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0" ht="23.25" x14ac:dyDescent="0.25">
      <c r="B4" s="9"/>
      <c r="C4" s="9"/>
      <c r="D4" s="9"/>
      <c r="E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20" ht="15.75" x14ac:dyDescent="0.25">
      <c r="B5" s="66" t="s">
        <v>21</v>
      </c>
      <c r="C5" s="10"/>
      <c r="E5" s="21">
        <v>1100000000</v>
      </c>
      <c r="G5" s="10"/>
      <c r="S5" s="12"/>
    </row>
    <row r="6" spans="1:20" ht="15.75" x14ac:dyDescent="0.25">
      <c r="B6" s="66"/>
      <c r="C6" s="10"/>
      <c r="E6" s="28"/>
      <c r="G6" s="10"/>
      <c r="S6" s="12"/>
    </row>
    <row r="7" spans="1:20" ht="15.75" thickBot="1" x14ac:dyDescent="0.3"/>
    <row r="8" spans="1:20" s="42" customFormat="1" x14ac:dyDescent="0.25">
      <c r="A8" s="25"/>
      <c r="B8" s="12"/>
      <c r="C8" s="18"/>
      <c r="D8" s="93" t="s">
        <v>26</v>
      </c>
      <c r="E8" s="94"/>
      <c r="G8" s="86" t="s">
        <v>2</v>
      </c>
      <c r="H8" s="86"/>
      <c r="I8" s="86" t="s">
        <v>3</v>
      </c>
      <c r="J8" s="86"/>
      <c r="K8" s="86" t="s">
        <v>4</v>
      </c>
      <c r="L8" s="86"/>
      <c r="M8" s="86" t="s">
        <v>5</v>
      </c>
      <c r="N8" s="86"/>
      <c r="O8" s="86" t="s">
        <v>6</v>
      </c>
      <c r="P8" s="86"/>
      <c r="Q8" s="86" t="s">
        <v>7</v>
      </c>
      <c r="R8" s="86"/>
      <c r="S8" s="86" t="s">
        <v>33</v>
      </c>
      <c r="T8" s="86"/>
    </row>
    <row r="9" spans="1:20" s="43" customFormat="1" x14ac:dyDescent="0.25">
      <c r="A9" s="56"/>
      <c r="B9" s="39"/>
      <c r="C9" s="39"/>
      <c r="D9" s="62" t="s">
        <v>0</v>
      </c>
      <c r="E9" s="63" t="s">
        <v>1</v>
      </c>
      <c r="G9" s="80" t="s">
        <v>0</v>
      </c>
      <c r="H9" s="80" t="s">
        <v>1</v>
      </c>
      <c r="I9" s="80" t="s">
        <v>0</v>
      </c>
      <c r="J9" s="80" t="s">
        <v>1</v>
      </c>
      <c r="K9" s="80" t="s">
        <v>0</v>
      </c>
      <c r="L9" s="80" t="s">
        <v>1</v>
      </c>
      <c r="M9" s="80" t="s">
        <v>0</v>
      </c>
      <c r="N9" s="80" t="s">
        <v>1</v>
      </c>
      <c r="O9" s="80" t="s">
        <v>0</v>
      </c>
      <c r="P9" s="80" t="s">
        <v>1</v>
      </c>
      <c r="Q9" s="80" t="s">
        <v>0</v>
      </c>
      <c r="R9" s="80" t="s">
        <v>1</v>
      </c>
      <c r="S9" s="80" t="s">
        <v>0</v>
      </c>
      <c r="T9" s="80" t="s">
        <v>1</v>
      </c>
    </row>
    <row r="10" spans="1:20" s="1" customFormat="1" ht="15.75" thickBot="1" x14ac:dyDescent="0.3">
      <c r="A10" s="57"/>
      <c r="B10" s="15"/>
      <c r="C10" s="16"/>
      <c r="D10" s="91" t="s">
        <v>24</v>
      </c>
      <c r="E10" s="92"/>
      <c r="G10" s="89" t="s">
        <v>15</v>
      </c>
      <c r="H10" s="89"/>
      <c r="I10" s="89" t="s">
        <v>16</v>
      </c>
      <c r="J10" s="89"/>
      <c r="K10" s="89" t="s">
        <v>17</v>
      </c>
      <c r="L10" s="89"/>
      <c r="M10" s="89" t="s">
        <v>18</v>
      </c>
      <c r="N10" s="89"/>
      <c r="O10" s="89" t="s">
        <v>19</v>
      </c>
      <c r="P10" s="89"/>
      <c r="Q10" s="89" t="s">
        <v>20</v>
      </c>
      <c r="R10" s="89"/>
      <c r="S10" s="89" t="s">
        <v>35</v>
      </c>
      <c r="T10" s="89"/>
    </row>
    <row r="11" spans="1:20" s="37" customFormat="1" ht="15.75" thickBot="1" x14ac:dyDescent="0.3">
      <c r="A11" s="58"/>
      <c r="B11" s="35"/>
      <c r="C11" s="16"/>
      <c r="D11" s="36"/>
      <c r="E11" s="3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s="2" customFormat="1" x14ac:dyDescent="0.25">
      <c r="A12" s="56"/>
      <c r="B12" s="44" t="s">
        <v>27</v>
      </c>
      <c r="C12" s="17"/>
      <c r="D12" s="67">
        <f>SUM(G12,I12,K12,M12,O12)</f>
        <v>0.09</v>
      </c>
      <c r="E12" s="68">
        <f>SUM(E24,E17)</f>
        <v>96800000</v>
      </c>
      <c r="G12" s="23">
        <v>0.05</v>
      </c>
      <c r="H12" s="45">
        <f>SUM(H24,H17)</f>
        <v>52250000</v>
      </c>
      <c r="I12" s="23">
        <v>0.01</v>
      </c>
      <c r="J12" s="45">
        <f>SUM(J17,J24)</f>
        <v>10450000</v>
      </c>
      <c r="K12" s="23">
        <v>0.01</v>
      </c>
      <c r="L12" s="53">
        <f>SUM(L24,L17)</f>
        <v>10450000</v>
      </c>
      <c r="M12" s="23">
        <v>0.01</v>
      </c>
      <c r="N12" s="53">
        <f>SUM(N24,N17)</f>
        <v>10450000</v>
      </c>
      <c r="O12" s="23">
        <v>0.01</v>
      </c>
      <c r="P12" s="53">
        <f>SUM(P24,P17)</f>
        <v>10450000</v>
      </c>
      <c r="Q12" s="23">
        <v>0.01</v>
      </c>
      <c r="R12" s="53">
        <f>SUM(R24,R17)</f>
        <v>2750000</v>
      </c>
      <c r="S12" s="23">
        <v>0.01</v>
      </c>
      <c r="T12" s="53">
        <f>SUM(T24,T17)</f>
        <v>0</v>
      </c>
    </row>
    <row r="13" spans="1:20" s="2" customFormat="1" x14ac:dyDescent="0.25">
      <c r="A13" s="87" t="s">
        <v>22</v>
      </c>
      <c r="B13" s="40" t="s">
        <v>32</v>
      </c>
      <c r="C13" s="17"/>
      <c r="D13" s="81"/>
      <c r="E13" s="85">
        <f>SUM(H13,J13,L13,N13,P13,R13,T13,)</f>
        <v>5500000</v>
      </c>
      <c r="G13" s="20">
        <v>0.05</v>
      </c>
      <c r="H13" s="82">
        <f>E5*G12*G13</f>
        <v>2750000</v>
      </c>
      <c r="I13" s="20">
        <v>0.05</v>
      </c>
      <c r="J13" s="83">
        <f>E5*I13*I12</f>
        <v>550000</v>
      </c>
      <c r="K13" s="20">
        <v>0.05</v>
      </c>
      <c r="L13" s="84">
        <f>E5*K13*K12</f>
        <v>550000</v>
      </c>
      <c r="M13" s="20">
        <v>0.05</v>
      </c>
      <c r="N13" s="84">
        <f>E5*M13*M12</f>
        <v>550000</v>
      </c>
      <c r="O13" s="20">
        <v>0.05</v>
      </c>
      <c r="P13" s="84">
        <f>E5*O13*O12</f>
        <v>550000</v>
      </c>
      <c r="Q13" s="20">
        <v>0.05</v>
      </c>
      <c r="R13" s="84">
        <f>E5*Q13*Q12</f>
        <v>550000</v>
      </c>
      <c r="S13" s="20">
        <v>0.05</v>
      </c>
      <c r="T13" s="84">
        <f>I5*S13*S12</f>
        <v>0</v>
      </c>
    </row>
    <row r="14" spans="1:20" ht="15" customHeight="1" x14ac:dyDescent="0.25">
      <c r="A14" s="87"/>
      <c r="B14" s="40" t="s">
        <v>8</v>
      </c>
      <c r="D14" s="69"/>
      <c r="E14" s="70">
        <f>SUM(H14,J14,L14,N14,P14,R14)</f>
        <v>5500000</v>
      </c>
      <c r="F14" s="3"/>
      <c r="G14" s="20">
        <v>0.05</v>
      </c>
      <c r="H14" s="34">
        <f>E5*G14*G12</f>
        <v>2750000</v>
      </c>
      <c r="I14" s="20">
        <v>0.05</v>
      </c>
      <c r="J14" s="34">
        <f>E5*I14*I12</f>
        <v>550000</v>
      </c>
      <c r="K14" s="20">
        <v>0.05</v>
      </c>
      <c r="L14" s="34">
        <f>E5*K12*K14</f>
        <v>550000</v>
      </c>
      <c r="M14" s="20">
        <v>0.05</v>
      </c>
      <c r="N14" s="34">
        <f>E5*M14*M12</f>
        <v>550000</v>
      </c>
      <c r="O14" s="20">
        <v>0.05</v>
      </c>
      <c r="P14" s="34">
        <f>E5*O12*O14</f>
        <v>550000</v>
      </c>
      <c r="Q14" s="20">
        <v>0.05</v>
      </c>
      <c r="R14" s="84">
        <f>E5*Q14*Q12</f>
        <v>550000</v>
      </c>
      <c r="S14" s="20">
        <v>0.05</v>
      </c>
      <c r="T14" s="34">
        <f>I5*S12*S14</f>
        <v>0</v>
      </c>
    </row>
    <row r="15" spans="1:20" x14ac:dyDescent="0.25">
      <c r="A15" s="87"/>
      <c r="B15" s="40" t="s">
        <v>9</v>
      </c>
      <c r="D15" s="69"/>
      <c r="E15" s="70">
        <f>SUM(H15,J15,L15,N15,P15,R15)</f>
        <v>15400000</v>
      </c>
      <c r="F15" s="3"/>
      <c r="G15" s="20">
        <v>0.15</v>
      </c>
      <c r="H15" s="34">
        <f>E5*G15*G12</f>
        <v>8250000</v>
      </c>
      <c r="I15" s="20">
        <v>0.15</v>
      </c>
      <c r="J15" s="34">
        <f>E5*I15*I12</f>
        <v>1650000</v>
      </c>
      <c r="K15" s="20">
        <v>0.15</v>
      </c>
      <c r="L15" s="34">
        <f>E5*K12*K15</f>
        <v>1650000</v>
      </c>
      <c r="M15" s="20">
        <v>0.15</v>
      </c>
      <c r="N15" s="34">
        <f>E5*M12*M15</f>
        <v>1650000</v>
      </c>
      <c r="O15" s="20">
        <v>0.15</v>
      </c>
      <c r="P15" s="34">
        <f>E5*O12*O15</f>
        <v>1650000</v>
      </c>
      <c r="Q15" s="20">
        <v>0.15</v>
      </c>
      <c r="R15" s="84">
        <f>E5*Q14*Q12</f>
        <v>550000</v>
      </c>
      <c r="S15" s="20">
        <v>0.15</v>
      </c>
      <c r="T15" s="34">
        <f>I5*S12*S15</f>
        <v>0</v>
      </c>
    </row>
    <row r="16" spans="1:20" x14ac:dyDescent="0.25">
      <c r="A16" s="87"/>
      <c r="B16" s="40" t="s">
        <v>10</v>
      </c>
      <c r="D16" s="69"/>
      <c r="E16" s="70">
        <f>SUM(H16,J16,L16,N16,P16,R16)</f>
        <v>16500000</v>
      </c>
      <c r="F16" s="3"/>
      <c r="G16" s="20">
        <v>0.15</v>
      </c>
      <c r="H16" s="34">
        <f>E5*G16*G12</f>
        <v>8250000</v>
      </c>
      <c r="I16" s="20">
        <v>0.15</v>
      </c>
      <c r="J16" s="34">
        <f>E5*I16*I12</f>
        <v>1650000</v>
      </c>
      <c r="K16" s="20">
        <v>0.15</v>
      </c>
      <c r="L16" s="34">
        <f>E5*K12*K16</f>
        <v>1650000</v>
      </c>
      <c r="M16" s="20">
        <v>0.15</v>
      </c>
      <c r="N16" s="34">
        <f>E5*M12*M16</f>
        <v>1650000</v>
      </c>
      <c r="O16" s="20">
        <v>0.15</v>
      </c>
      <c r="P16" s="34">
        <f>E5*O12*O16</f>
        <v>1650000</v>
      </c>
      <c r="Q16" s="20">
        <v>0.15</v>
      </c>
      <c r="R16" s="84">
        <f>E5*Q16*Q12</f>
        <v>1650000</v>
      </c>
      <c r="S16" s="20">
        <v>0.15</v>
      </c>
      <c r="T16" s="34">
        <f>I5*S12*S16</f>
        <v>0</v>
      </c>
    </row>
    <row r="17" spans="1:20" s="33" customFormat="1" x14ac:dyDescent="0.25">
      <c r="A17" s="87"/>
      <c r="B17" s="41" t="s">
        <v>13</v>
      </c>
      <c r="C17" s="29"/>
      <c r="D17" s="71">
        <f>E17/E12</f>
        <v>0.38636363636363635</v>
      </c>
      <c r="E17" s="72">
        <f>SUM(E14:E16)</f>
        <v>37400000</v>
      </c>
      <c r="F17" s="31"/>
      <c r="G17" s="32">
        <f>SUM(G13:G16)</f>
        <v>0.4</v>
      </c>
      <c r="H17" s="30">
        <f t="shared" ref="H17:P17" si="0">SUM(H14:H16)</f>
        <v>19250000</v>
      </c>
      <c r="I17" s="32">
        <f>SUM(I13:I16)</f>
        <v>0.4</v>
      </c>
      <c r="J17" s="30">
        <f t="shared" si="0"/>
        <v>3850000</v>
      </c>
      <c r="K17" s="32">
        <f>SUM(K13:K16)</f>
        <v>0.4</v>
      </c>
      <c r="L17" s="30">
        <f t="shared" si="0"/>
        <v>3850000</v>
      </c>
      <c r="M17" s="32">
        <f>SUM(M13:M16)</f>
        <v>0.4</v>
      </c>
      <c r="N17" s="30">
        <f t="shared" si="0"/>
        <v>3850000</v>
      </c>
      <c r="O17" s="32">
        <f>SUM(O13:O16)</f>
        <v>0.4</v>
      </c>
      <c r="P17" s="30">
        <f t="shared" si="0"/>
        <v>3850000</v>
      </c>
      <c r="Q17" s="32">
        <f>SUM(Q13:Q16)</f>
        <v>0.4</v>
      </c>
      <c r="R17" s="30">
        <f t="shared" ref="R17" si="1">SUM(R14:R16)</f>
        <v>2750000</v>
      </c>
      <c r="S17" s="32">
        <f>SUM(S13:S16)</f>
        <v>0.4</v>
      </c>
      <c r="T17" s="30">
        <f t="shared" ref="T17" si="2">SUM(T14:T16)</f>
        <v>0</v>
      </c>
    </row>
    <row r="18" spans="1:20" x14ac:dyDescent="0.25">
      <c r="A18" s="87"/>
      <c r="B18" s="40" t="s">
        <v>11</v>
      </c>
      <c r="D18" s="69"/>
      <c r="E18" s="70">
        <f>SUM(H18,J18,L18,N18,P18,R18)</f>
        <v>9900000</v>
      </c>
      <c r="F18" s="3"/>
      <c r="G18" s="20">
        <v>0.1</v>
      </c>
      <c r="H18" s="34">
        <f>E5*G18*G12</f>
        <v>5500000</v>
      </c>
      <c r="I18" s="20">
        <v>0.1</v>
      </c>
      <c r="J18" s="34">
        <f>E5*I18*I12</f>
        <v>1100000</v>
      </c>
      <c r="K18" s="20">
        <v>0.1</v>
      </c>
      <c r="L18" s="34">
        <f>E5*K12*K18</f>
        <v>1100000</v>
      </c>
      <c r="M18" s="20">
        <v>0.1</v>
      </c>
      <c r="N18" s="34">
        <f>E5*M12*M18</f>
        <v>1100000</v>
      </c>
      <c r="O18" s="20">
        <v>0.1</v>
      </c>
      <c r="P18" s="34">
        <f>E5*O12*O18</f>
        <v>1100000</v>
      </c>
      <c r="Q18" s="20">
        <v>0.1</v>
      </c>
      <c r="R18" s="34">
        <f>G5*Q12*Q18</f>
        <v>0</v>
      </c>
      <c r="S18" s="20">
        <v>0.1</v>
      </c>
      <c r="T18" s="34">
        <f>I5*S12*S18</f>
        <v>0</v>
      </c>
    </row>
    <row r="19" spans="1:20" x14ac:dyDescent="0.25">
      <c r="A19" s="88"/>
      <c r="B19" s="40" t="s">
        <v>12</v>
      </c>
      <c r="D19" s="69"/>
      <c r="E19" s="70">
        <f>SUM(H19,J19,L19,N19,P19,R19)</f>
        <v>4950000</v>
      </c>
      <c r="F19" s="3"/>
      <c r="G19" s="20">
        <v>0.05</v>
      </c>
      <c r="H19" s="34">
        <f>E5*G19*G12</f>
        <v>2750000</v>
      </c>
      <c r="I19" s="20">
        <v>0.05</v>
      </c>
      <c r="J19" s="34">
        <f>E5*I19*I12</f>
        <v>550000</v>
      </c>
      <c r="K19" s="20">
        <v>0.05</v>
      </c>
      <c r="L19" s="34">
        <f>E5*K12*K19</f>
        <v>550000</v>
      </c>
      <c r="M19" s="20">
        <v>0.05</v>
      </c>
      <c r="N19" s="34">
        <f>E5*M12*M19</f>
        <v>550000</v>
      </c>
      <c r="O19" s="20">
        <v>0.05</v>
      </c>
      <c r="P19" s="34">
        <f>E5*O12*O19</f>
        <v>550000</v>
      </c>
      <c r="Q19" s="20">
        <v>0.05</v>
      </c>
      <c r="R19" s="34">
        <f>G5*Q12*Q19</f>
        <v>0</v>
      </c>
      <c r="S19" s="20">
        <v>0.05</v>
      </c>
      <c r="T19" s="34">
        <f>I5*S12*S19</f>
        <v>0</v>
      </c>
    </row>
    <row r="20" spans="1:20" x14ac:dyDescent="0.25">
      <c r="A20" s="90" t="s">
        <v>23</v>
      </c>
      <c r="B20" s="40" t="s">
        <v>28</v>
      </c>
      <c r="D20" s="69"/>
      <c r="E20" s="70">
        <f>SUM(H20,J20,L20,N20,P20,R20)</f>
        <v>1980000</v>
      </c>
      <c r="F20" s="3"/>
      <c r="G20" s="20">
        <v>0.02</v>
      </c>
      <c r="H20" s="34">
        <f>E5*G20*G12</f>
        <v>1100000</v>
      </c>
      <c r="I20" s="20">
        <v>0.02</v>
      </c>
      <c r="J20" s="34">
        <f>E5*I20*I12</f>
        <v>220000</v>
      </c>
      <c r="K20" s="20">
        <v>0.02</v>
      </c>
      <c r="L20" s="34">
        <f>E5*K12*K20</f>
        <v>220000</v>
      </c>
      <c r="M20" s="20">
        <v>0.02</v>
      </c>
      <c r="N20" s="34">
        <f>E5*M12*M20</f>
        <v>220000</v>
      </c>
      <c r="O20" s="20">
        <v>0.02</v>
      </c>
      <c r="P20" s="34">
        <f>E5*O12*O20</f>
        <v>220000</v>
      </c>
      <c r="Q20" s="20">
        <v>0.02</v>
      </c>
      <c r="R20" s="34">
        <f>G5*Q12*Q20</f>
        <v>0</v>
      </c>
      <c r="S20" s="20">
        <v>0.02</v>
      </c>
      <c r="T20" s="34">
        <f>I5*S12*S20</f>
        <v>0</v>
      </c>
    </row>
    <row r="21" spans="1:20" x14ac:dyDescent="0.25">
      <c r="A21" s="90"/>
      <c r="B21" s="40" t="s">
        <v>29</v>
      </c>
      <c r="D21" s="69"/>
      <c r="E21" s="70">
        <f>SUM(H21,J21,L21,N21,P21,R21,T21)</f>
        <v>32670000</v>
      </c>
      <c r="F21" s="3"/>
      <c r="G21" s="20">
        <v>0.33</v>
      </c>
      <c r="H21" s="34">
        <f>E5*G12*G21</f>
        <v>18150000</v>
      </c>
      <c r="I21" s="20">
        <v>0.33</v>
      </c>
      <c r="J21" s="34">
        <f>E5*I12*I21</f>
        <v>3630000</v>
      </c>
      <c r="K21" s="20">
        <v>0.33</v>
      </c>
      <c r="L21" s="34">
        <f>E5*K12*K21</f>
        <v>3630000</v>
      </c>
      <c r="M21" s="20">
        <v>0.33</v>
      </c>
      <c r="N21" s="34">
        <f>E5*M12*M21</f>
        <v>3630000</v>
      </c>
      <c r="O21" s="20">
        <v>0.33</v>
      </c>
      <c r="P21" s="34">
        <f>E5*O12*O21</f>
        <v>3630000</v>
      </c>
      <c r="Q21" s="20">
        <v>0.33</v>
      </c>
      <c r="R21" s="34">
        <f>G5*Q12*Q21</f>
        <v>0</v>
      </c>
      <c r="S21" s="20">
        <v>0.33</v>
      </c>
      <c r="T21" s="34">
        <f>I5*S12*S21</f>
        <v>0</v>
      </c>
    </row>
    <row r="22" spans="1:20" x14ac:dyDescent="0.25">
      <c r="A22" s="90"/>
      <c r="B22" s="40" t="s">
        <v>30</v>
      </c>
      <c r="D22" s="69"/>
      <c r="E22" s="70">
        <f>SUM(H22,J22,L22,N22,P22,R22)</f>
        <v>4950000</v>
      </c>
      <c r="F22" s="3"/>
      <c r="G22" s="20">
        <v>0.05</v>
      </c>
      <c r="H22" s="34">
        <f>E5*G22*G12</f>
        <v>2750000</v>
      </c>
      <c r="I22" s="20">
        <v>0.05</v>
      </c>
      <c r="J22" s="34">
        <f>E5*I22*I12</f>
        <v>550000</v>
      </c>
      <c r="K22" s="20">
        <v>0.05</v>
      </c>
      <c r="L22" s="34">
        <f>E5*K12*K22</f>
        <v>550000</v>
      </c>
      <c r="M22" s="20">
        <v>0.05</v>
      </c>
      <c r="N22" s="34">
        <f>E5*M12*M22</f>
        <v>550000</v>
      </c>
      <c r="O22" s="20">
        <v>0.05</v>
      </c>
      <c r="P22" s="34">
        <f>E5*O12*O22</f>
        <v>550000</v>
      </c>
      <c r="Q22" s="20">
        <v>0.05</v>
      </c>
      <c r="R22" s="34">
        <f>G5*Q12*Q22</f>
        <v>0</v>
      </c>
      <c r="S22" s="20">
        <v>0.05</v>
      </c>
      <c r="T22" s="34">
        <f>I5*S12*S22</f>
        <v>0</v>
      </c>
    </row>
    <row r="23" spans="1:20" x14ac:dyDescent="0.25">
      <c r="A23" s="90"/>
      <c r="B23" s="40" t="s">
        <v>31</v>
      </c>
      <c r="D23" s="69"/>
      <c r="E23" s="70">
        <f>SUM(H23,J23,L23,N23,P23,R23)</f>
        <v>4950000</v>
      </c>
      <c r="F23" s="3"/>
      <c r="G23" s="20">
        <v>0.05</v>
      </c>
      <c r="H23" s="34">
        <f>E5*G23*G12</f>
        <v>2750000</v>
      </c>
      <c r="I23" s="20">
        <v>0.05</v>
      </c>
      <c r="J23" s="34">
        <f>E5*I23*I12</f>
        <v>550000</v>
      </c>
      <c r="K23" s="20">
        <v>0.05</v>
      </c>
      <c r="L23" s="34">
        <f>E5*K12*K23</f>
        <v>550000</v>
      </c>
      <c r="M23" s="20">
        <v>0.05</v>
      </c>
      <c r="N23" s="34">
        <f>E5*M12*M23</f>
        <v>550000</v>
      </c>
      <c r="O23" s="20">
        <v>0.05</v>
      </c>
      <c r="P23" s="34">
        <f>E5*O12*O23</f>
        <v>550000</v>
      </c>
      <c r="Q23" s="20">
        <v>0.05</v>
      </c>
      <c r="R23" s="34">
        <f>G5*Q12*Q23</f>
        <v>0</v>
      </c>
      <c r="S23" s="20">
        <v>0.05</v>
      </c>
      <c r="T23" s="34">
        <f>I5*S12*S23</f>
        <v>0</v>
      </c>
    </row>
    <row r="24" spans="1:20" s="33" customFormat="1" ht="15.75" thickBot="1" x14ac:dyDescent="0.3">
      <c r="A24" s="90"/>
      <c r="B24" s="41" t="s">
        <v>14</v>
      </c>
      <c r="C24" s="29"/>
      <c r="D24" s="73">
        <f>E24/E12</f>
        <v>0.61363636363636365</v>
      </c>
      <c r="E24" s="74">
        <f>SUM(E18:E19,E20:E23)</f>
        <v>59400000</v>
      </c>
      <c r="F24" s="31"/>
      <c r="G24" s="32">
        <f t="shared" ref="G24:P24" si="3">SUM(G18:G19,G20:G23)</f>
        <v>0.60000000000000009</v>
      </c>
      <c r="H24" s="30">
        <f t="shared" si="3"/>
        <v>33000000</v>
      </c>
      <c r="I24" s="32">
        <f t="shared" si="3"/>
        <v>0.60000000000000009</v>
      </c>
      <c r="J24" s="30">
        <f t="shared" si="3"/>
        <v>6600000</v>
      </c>
      <c r="K24" s="32">
        <f t="shared" si="3"/>
        <v>0.60000000000000009</v>
      </c>
      <c r="L24" s="30">
        <f t="shared" si="3"/>
        <v>6600000</v>
      </c>
      <c r="M24" s="32">
        <f t="shared" si="3"/>
        <v>0.60000000000000009</v>
      </c>
      <c r="N24" s="30">
        <f t="shared" si="3"/>
        <v>6600000</v>
      </c>
      <c r="O24" s="32">
        <f t="shared" si="3"/>
        <v>0.60000000000000009</v>
      </c>
      <c r="P24" s="30">
        <f t="shared" si="3"/>
        <v>6600000</v>
      </c>
      <c r="Q24" s="32">
        <f t="shared" ref="Q24:T24" si="4">SUM(Q18:Q19,Q20:Q23)</f>
        <v>0.60000000000000009</v>
      </c>
      <c r="R24" s="30">
        <f t="shared" si="4"/>
        <v>0</v>
      </c>
      <c r="S24" s="32">
        <f t="shared" si="4"/>
        <v>0.60000000000000009</v>
      </c>
      <c r="T24" s="30">
        <f t="shared" si="4"/>
        <v>0</v>
      </c>
    </row>
    <row r="25" spans="1:20" s="47" customFormat="1" x14ac:dyDescent="0.25">
      <c r="A25" s="59"/>
      <c r="B25" s="18"/>
      <c r="C25" s="18"/>
      <c r="D25" s="46"/>
      <c r="E25" s="19"/>
      <c r="G25" s="48"/>
      <c r="H25" s="19"/>
      <c r="I25" s="48"/>
      <c r="J25" s="19"/>
      <c r="K25" s="48"/>
      <c r="L25" s="19"/>
      <c r="M25" s="48"/>
      <c r="N25" s="19"/>
      <c r="O25" s="48"/>
      <c r="P25" s="19"/>
      <c r="Q25" s="48"/>
      <c r="R25" s="19"/>
      <c r="S25" s="48"/>
      <c r="T25" s="19"/>
    </row>
    <row r="26" spans="1:20" s="55" customFormat="1" x14ac:dyDescent="0.25">
      <c r="A26" s="59"/>
      <c r="B26" s="22"/>
      <c r="C26" s="22"/>
      <c r="D26" s="54"/>
      <c r="E26" s="48"/>
      <c r="G26" s="14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24"/>
      <c r="S26" s="50"/>
      <c r="T26" s="24"/>
    </row>
    <row r="27" spans="1:20" ht="15.75" thickBot="1" x14ac:dyDescent="0.3">
      <c r="S27" s="11"/>
      <c r="T27" s="11"/>
    </row>
    <row r="28" spans="1:20" s="33" customFormat="1" x14ac:dyDescent="0.25">
      <c r="A28" s="61"/>
      <c r="B28" s="51" t="s">
        <v>13</v>
      </c>
      <c r="C28" s="29"/>
      <c r="D28" s="75"/>
      <c r="E28" s="76" t="e">
        <f>SUM(E17,#REF!,#REF!,#REF!,#REF!)</f>
        <v>#REF!</v>
      </c>
      <c r="G28" s="51"/>
      <c r="H28" s="30" t="e">
        <f>SUM(H17,#REF!)</f>
        <v>#REF!</v>
      </c>
      <c r="I28" s="51"/>
      <c r="J28" s="30">
        <f>SUM(J17)</f>
        <v>3850000</v>
      </c>
      <c r="K28" s="51"/>
      <c r="L28" s="30">
        <f>SUM(L17)</f>
        <v>3850000</v>
      </c>
      <c r="M28" s="51"/>
      <c r="N28" s="30">
        <f>SUM(N17)</f>
        <v>3850000</v>
      </c>
      <c r="O28" s="51"/>
      <c r="P28" s="30">
        <f>SUM(P17)</f>
        <v>3850000</v>
      </c>
      <c r="Q28" s="51"/>
      <c r="R28" s="30" t="e">
        <f>SUM(R17,#REF!,#REF!,#REF!,#REF!)</f>
        <v>#REF!</v>
      </c>
      <c r="S28" s="51"/>
      <c r="T28" s="30" t="e">
        <f>SUM(T17,#REF!,#REF!,#REF!,#REF!)</f>
        <v>#REF!</v>
      </c>
    </row>
    <row r="29" spans="1:20" s="33" customFormat="1" x14ac:dyDescent="0.25">
      <c r="A29" s="61"/>
      <c r="B29" s="51" t="s">
        <v>14</v>
      </c>
      <c r="C29" s="29"/>
      <c r="D29" s="77"/>
      <c r="E29" s="72" t="e">
        <f>SUM(E24,#REF!,#REF!,#REF!,#REF!,#REF!)</f>
        <v>#REF!</v>
      </c>
      <c r="G29" s="51"/>
      <c r="H29" s="30" t="e">
        <f>SUM(H24,#REF!,#REF!)</f>
        <v>#REF!</v>
      </c>
      <c r="I29" s="51"/>
      <c r="J29" s="30">
        <f>SUM(J24)</f>
        <v>6600000</v>
      </c>
      <c r="K29" s="51"/>
      <c r="L29" s="30">
        <f>SUM(L24)</f>
        <v>6600000</v>
      </c>
      <c r="M29" s="51"/>
      <c r="N29" s="30">
        <f>SUM(N24)</f>
        <v>6600000</v>
      </c>
      <c r="O29" s="51"/>
      <c r="P29" s="30">
        <f>SUM(P24)</f>
        <v>6600000</v>
      </c>
      <c r="Q29" s="51"/>
      <c r="R29" s="30" t="e">
        <f>SUM(R24,#REF!,#REF!,#REF!,#REF!,#REF!)</f>
        <v>#REF!</v>
      </c>
      <c r="S29" s="51"/>
      <c r="T29" s="30" t="e">
        <f>SUM(T24,#REF!,#REF!,#REF!,#REF!,#REF!)</f>
        <v>#REF!</v>
      </c>
    </row>
    <row r="30" spans="1:20" s="42" customFormat="1" ht="15.75" thickBot="1" x14ac:dyDescent="0.3">
      <c r="A30" s="25"/>
      <c r="B30" s="60" t="s">
        <v>25</v>
      </c>
      <c r="C30" s="18"/>
      <c r="D30" s="78" t="e">
        <f>E30/E5</f>
        <v>#REF!</v>
      </c>
      <c r="E30" s="79" t="e">
        <f>SUM(E28:E29)</f>
        <v>#REF!</v>
      </c>
      <c r="G30" s="49" t="e">
        <f>H30/E5</f>
        <v>#REF!</v>
      </c>
      <c r="H30" s="52" t="e">
        <f>SUM(H28:H29)</f>
        <v>#REF!</v>
      </c>
      <c r="I30" s="49">
        <f>J30/E5</f>
        <v>9.4999999999999998E-3</v>
      </c>
      <c r="J30" s="52">
        <f>SUM(J28:J29)</f>
        <v>10450000</v>
      </c>
      <c r="K30" s="49">
        <f>L30/E5</f>
        <v>9.4999999999999998E-3</v>
      </c>
      <c r="L30" s="52">
        <f>SUM(L28:L29)</f>
        <v>10450000</v>
      </c>
      <c r="M30" s="49">
        <f>N30/E5</f>
        <v>9.4999999999999998E-3</v>
      </c>
      <c r="N30" s="52">
        <f>SUM(N28:N29)</f>
        <v>10450000</v>
      </c>
      <c r="O30" s="49">
        <f>P30/E5</f>
        <v>9.4999999999999998E-3</v>
      </c>
      <c r="P30" s="52">
        <f>SUM(P28:P29)</f>
        <v>10450000</v>
      </c>
      <c r="Q30" s="49" t="e">
        <f>R30/E5</f>
        <v>#REF!</v>
      </c>
      <c r="R30" s="52" t="e">
        <f>SUM(R28:R29)</f>
        <v>#REF!</v>
      </c>
      <c r="S30" s="49" t="e">
        <f>T30/G5</f>
        <v>#REF!</v>
      </c>
      <c r="T30" s="52" t="e">
        <f>SUM(T28:T29)</f>
        <v>#REF!</v>
      </c>
    </row>
    <row r="36" spans="1:20" ht="26.25" x14ac:dyDescent="0.4">
      <c r="B36" s="64" t="s">
        <v>37</v>
      </c>
      <c r="C36" s="26"/>
      <c r="D36" s="26"/>
      <c r="E36" s="26"/>
      <c r="F36" s="4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4"/>
    </row>
    <row r="37" spans="1:20" ht="23.25" x14ac:dyDescent="0.25">
      <c r="B37" s="65" t="s">
        <v>36</v>
      </c>
      <c r="C37" s="27"/>
      <c r="D37" s="27"/>
      <c r="E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20" ht="23.25" x14ac:dyDescent="0.25">
      <c r="B38" s="9"/>
      <c r="C38" s="9"/>
      <c r="D38" s="9"/>
      <c r="E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20" ht="15.75" x14ac:dyDescent="0.25">
      <c r="B39" s="66" t="s">
        <v>21</v>
      </c>
      <c r="C39" s="10"/>
      <c r="E39" s="21">
        <v>300000000</v>
      </c>
      <c r="G39" s="10"/>
      <c r="S39" s="12"/>
    </row>
    <row r="40" spans="1:20" ht="15.75" x14ac:dyDescent="0.25">
      <c r="B40" s="66"/>
      <c r="C40" s="10"/>
      <c r="E40" s="28"/>
      <c r="G40" s="10"/>
      <c r="S40" s="12"/>
    </row>
    <row r="41" spans="1:20" ht="15.75" thickBot="1" x14ac:dyDescent="0.3"/>
    <row r="42" spans="1:20" x14ac:dyDescent="0.25">
      <c r="A42" s="25"/>
      <c r="B42" s="12"/>
      <c r="C42" s="18"/>
      <c r="D42" s="93" t="s">
        <v>26</v>
      </c>
      <c r="E42" s="94"/>
      <c r="F42" s="42"/>
      <c r="G42" s="86" t="s">
        <v>2</v>
      </c>
      <c r="H42" s="86"/>
      <c r="I42" s="86" t="s">
        <v>3</v>
      </c>
      <c r="J42" s="86"/>
      <c r="K42" s="86" t="s">
        <v>4</v>
      </c>
      <c r="L42" s="86"/>
      <c r="M42" s="86" t="s">
        <v>5</v>
      </c>
      <c r="N42" s="86"/>
      <c r="O42" s="86" t="s">
        <v>6</v>
      </c>
      <c r="P42" s="86"/>
      <c r="Q42" s="86" t="s">
        <v>7</v>
      </c>
      <c r="R42" s="86"/>
      <c r="S42" s="86" t="s">
        <v>33</v>
      </c>
      <c r="T42" s="86"/>
    </row>
    <row r="43" spans="1:20" x14ac:dyDescent="0.25">
      <c r="A43" s="56"/>
      <c r="B43" s="39"/>
      <c r="C43" s="39"/>
      <c r="D43" s="62" t="s">
        <v>0</v>
      </c>
      <c r="E43" s="63" t="s">
        <v>1</v>
      </c>
      <c r="F43" s="43"/>
      <c r="G43" s="80" t="s">
        <v>0</v>
      </c>
      <c r="H43" s="80" t="s">
        <v>1</v>
      </c>
      <c r="I43" s="80" t="s">
        <v>0</v>
      </c>
      <c r="J43" s="80" t="s">
        <v>1</v>
      </c>
      <c r="K43" s="80" t="s">
        <v>0</v>
      </c>
      <c r="L43" s="80" t="s">
        <v>1</v>
      </c>
      <c r="M43" s="80" t="s">
        <v>0</v>
      </c>
      <c r="N43" s="80" t="s">
        <v>1</v>
      </c>
      <c r="O43" s="80" t="s">
        <v>0</v>
      </c>
      <c r="P43" s="80" t="s">
        <v>1</v>
      </c>
      <c r="Q43" s="80" t="s">
        <v>0</v>
      </c>
      <c r="R43" s="80" t="s">
        <v>1</v>
      </c>
      <c r="S43" s="80" t="s">
        <v>0</v>
      </c>
      <c r="T43" s="80" t="s">
        <v>1</v>
      </c>
    </row>
    <row r="44" spans="1:20" ht="15.75" thickBot="1" x14ac:dyDescent="0.3">
      <c r="B44" s="15"/>
      <c r="C44" s="16"/>
      <c r="D44" s="91" t="s">
        <v>24</v>
      </c>
      <c r="E44" s="92"/>
      <c r="F44" s="1"/>
      <c r="G44" s="89" t="s">
        <v>15</v>
      </c>
      <c r="H44" s="89"/>
      <c r="I44" s="89" t="s">
        <v>16</v>
      </c>
      <c r="J44" s="89"/>
      <c r="K44" s="89" t="s">
        <v>17</v>
      </c>
      <c r="L44" s="89"/>
      <c r="M44" s="89" t="s">
        <v>18</v>
      </c>
      <c r="N44" s="89"/>
      <c r="O44" s="89" t="s">
        <v>19</v>
      </c>
      <c r="P44" s="89"/>
      <c r="Q44" s="89" t="s">
        <v>20</v>
      </c>
      <c r="R44" s="89"/>
      <c r="S44" s="89" t="s">
        <v>35</v>
      </c>
      <c r="T44" s="89"/>
    </row>
    <row r="45" spans="1:20" ht="15.75" thickBot="1" x14ac:dyDescent="0.3">
      <c r="A45" s="58"/>
      <c r="B45" s="35"/>
      <c r="C45" s="16"/>
      <c r="D45" s="36"/>
      <c r="E45" s="36"/>
      <c r="F45" s="3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x14ac:dyDescent="0.25">
      <c r="A46" s="56"/>
      <c r="B46" s="44" t="s">
        <v>27</v>
      </c>
      <c r="C46" s="17"/>
      <c r="D46" s="67">
        <f>SUM(G46,I46,K46,M46,O46)</f>
        <v>0.09</v>
      </c>
      <c r="E46" s="68">
        <f>SUM(E58,E51)</f>
        <v>26400000</v>
      </c>
      <c r="F46" s="2"/>
      <c r="G46" s="23">
        <v>0.05</v>
      </c>
      <c r="H46" s="45">
        <f>SUM(H58,H51)</f>
        <v>14250000</v>
      </c>
      <c r="I46" s="23">
        <v>0.01</v>
      </c>
      <c r="J46" s="45">
        <f>SUM(J51,J58)</f>
        <v>2850000</v>
      </c>
      <c r="K46" s="23">
        <v>0.01</v>
      </c>
      <c r="L46" s="53">
        <f>SUM(L58,L51)</f>
        <v>2850000</v>
      </c>
      <c r="M46" s="23">
        <v>0.01</v>
      </c>
      <c r="N46" s="53">
        <f>SUM(N58,N51)</f>
        <v>2850000</v>
      </c>
      <c r="O46" s="23">
        <v>0.01</v>
      </c>
      <c r="P46" s="53">
        <f>SUM(P58,P51)</f>
        <v>2850000</v>
      </c>
      <c r="Q46" s="23">
        <v>0.01</v>
      </c>
      <c r="R46" s="53">
        <f>SUM(R58,R51)</f>
        <v>750000</v>
      </c>
      <c r="S46" s="23">
        <v>0.01</v>
      </c>
      <c r="T46" s="53">
        <f>SUM(T58,T51)</f>
        <v>0</v>
      </c>
    </row>
    <row r="47" spans="1:20" x14ac:dyDescent="0.25">
      <c r="A47" s="87" t="s">
        <v>22</v>
      </c>
      <c r="B47" s="40" t="s">
        <v>32</v>
      </c>
      <c r="C47" s="17"/>
      <c r="D47" s="81"/>
      <c r="E47" s="85">
        <f>SUM(H47,J47,L47,N47,P47,R47,T47,)</f>
        <v>1500000</v>
      </c>
      <c r="F47" s="2"/>
      <c r="G47" s="20">
        <v>0.05</v>
      </c>
      <c r="H47" s="82">
        <f>E39*G46*G47</f>
        <v>750000</v>
      </c>
      <c r="I47" s="20">
        <v>0.05</v>
      </c>
      <c r="J47" s="83">
        <f>E39*I47*I46</f>
        <v>150000</v>
      </c>
      <c r="K47" s="20">
        <v>0.05</v>
      </c>
      <c r="L47" s="84">
        <f>E39*K47*K46</f>
        <v>150000</v>
      </c>
      <c r="M47" s="20">
        <v>0.05</v>
      </c>
      <c r="N47" s="84">
        <f>E39*M47*M46</f>
        <v>150000</v>
      </c>
      <c r="O47" s="20">
        <v>0.05</v>
      </c>
      <c r="P47" s="84">
        <f>E39*O47*O46</f>
        <v>150000</v>
      </c>
      <c r="Q47" s="20">
        <v>0.05</v>
      </c>
      <c r="R47" s="84">
        <f>E39*Q47*Q46</f>
        <v>150000</v>
      </c>
      <c r="S47" s="20">
        <v>0.05</v>
      </c>
      <c r="T47" s="84">
        <f>I39*S47*S46</f>
        <v>0</v>
      </c>
    </row>
    <row r="48" spans="1:20" x14ac:dyDescent="0.25">
      <c r="A48" s="87"/>
      <c r="B48" s="40" t="s">
        <v>8</v>
      </c>
      <c r="D48" s="69"/>
      <c r="E48" s="70">
        <f>SUM(H48,J48,L48,N48,P48,R48)</f>
        <v>1500000</v>
      </c>
      <c r="F48" s="3"/>
      <c r="G48" s="20">
        <v>0.05</v>
      </c>
      <c r="H48" s="34">
        <f>E39*G48*G46</f>
        <v>750000</v>
      </c>
      <c r="I48" s="20">
        <v>0.05</v>
      </c>
      <c r="J48" s="34">
        <f>E39*I48*I46</f>
        <v>150000</v>
      </c>
      <c r="K48" s="20">
        <v>0.05</v>
      </c>
      <c r="L48" s="34">
        <f>E39*K46*K48</f>
        <v>150000</v>
      </c>
      <c r="M48" s="20">
        <v>0.05</v>
      </c>
      <c r="N48" s="34">
        <f>E39*M48*M46</f>
        <v>150000</v>
      </c>
      <c r="O48" s="20">
        <v>0.05</v>
      </c>
      <c r="P48" s="34">
        <f>E39*O46*O48</f>
        <v>150000</v>
      </c>
      <c r="Q48" s="20">
        <v>0.05</v>
      </c>
      <c r="R48" s="84">
        <f>E39*Q48*Q46</f>
        <v>150000</v>
      </c>
      <c r="S48" s="20">
        <v>0.05</v>
      </c>
      <c r="T48" s="34">
        <f>I39*S46*S48</f>
        <v>0</v>
      </c>
    </row>
    <row r="49" spans="1:20" x14ac:dyDescent="0.25">
      <c r="A49" s="87"/>
      <c r="B49" s="40" t="s">
        <v>9</v>
      </c>
      <c r="D49" s="69"/>
      <c r="E49" s="70">
        <f>SUM(H49,J49,L49,N49,P49,R49)</f>
        <v>4200000</v>
      </c>
      <c r="F49" s="3"/>
      <c r="G49" s="20">
        <v>0.15</v>
      </c>
      <c r="H49" s="34">
        <f>E39*G49*G46</f>
        <v>2250000</v>
      </c>
      <c r="I49" s="20">
        <v>0.15</v>
      </c>
      <c r="J49" s="34">
        <f>E39*I49*I46</f>
        <v>450000</v>
      </c>
      <c r="K49" s="20">
        <v>0.15</v>
      </c>
      <c r="L49" s="34">
        <f>E39*K46*K49</f>
        <v>450000</v>
      </c>
      <c r="M49" s="20">
        <v>0.15</v>
      </c>
      <c r="N49" s="34">
        <f>E39*M46*M49</f>
        <v>450000</v>
      </c>
      <c r="O49" s="20">
        <v>0.15</v>
      </c>
      <c r="P49" s="34">
        <f>E39*O46*O49</f>
        <v>450000</v>
      </c>
      <c r="Q49" s="20">
        <v>0.15</v>
      </c>
      <c r="R49" s="84">
        <f>E39*Q48*Q46</f>
        <v>150000</v>
      </c>
      <c r="S49" s="20">
        <v>0.15</v>
      </c>
      <c r="T49" s="34">
        <f>I39*S46*S49</f>
        <v>0</v>
      </c>
    </row>
    <row r="50" spans="1:20" x14ac:dyDescent="0.25">
      <c r="A50" s="87"/>
      <c r="B50" s="40" t="s">
        <v>10</v>
      </c>
      <c r="D50" s="69"/>
      <c r="E50" s="70">
        <f>SUM(H50,J50,L50,N50,P50,R50)</f>
        <v>4500000</v>
      </c>
      <c r="F50" s="3"/>
      <c r="G50" s="20">
        <v>0.15</v>
      </c>
      <c r="H50" s="34">
        <f>E39*G50*G46</f>
        <v>2250000</v>
      </c>
      <c r="I50" s="20">
        <v>0.15</v>
      </c>
      <c r="J50" s="34">
        <f>E39*I50*I46</f>
        <v>450000</v>
      </c>
      <c r="K50" s="20">
        <v>0.15</v>
      </c>
      <c r="L50" s="34">
        <f>E39*K46*K50</f>
        <v>450000</v>
      </c>
      <c r="M50" s="20">
        <v>0.15</v>
      </c>
      <c r="N50" s="34">
        <f>E39*M46*M50</f>
        <v>450000</v>
      </c>
      <c r="O50" s="20">
        <v>0.15</v>
      </c>
      <c r="P50" s="34">
        <f>E39*O46*O50</f>
        <v>450000</v>
      </c>
      <c r="Q50" s="20">
        <v>0.15</v>
      </c>
      <c r="R50" s="84">
        <f>E39*Q50*Q46</f>
        <v>450000</v>
      </c>
      <c r="S50" s="20">
        <v>0.15</v>
      </c>
      <c r="T50" s="34">
        <f>I39*S46*S50</f>
        <v>0</v>
      </c>
    </row>
    <row r="51" spans="1:20" x14ac:dyDescent="0.25">
      <c r="A51" s="87"/>
      <c r="B51" s="41" t="s">
        <v>13</v>
      </c>
      <c r="C51" s="29"/>
      <c r="D51" s="71">
        <f>E51/E46</f>
        <v>0.38636363636363635</v>
      </c>
      <c r="E51" s="72">
        <f>SUM(E48:E50)</f>
        <v>10200000</v>
      </c>
      <c r="F51" s="31"/>
      <c r="G51" s="32">
        <f>SUM(G47:G50)</f>
        <v>0.4</v>
      </c>
      <c r="H51" s="30">
        <f t="shared" ref="H51" si="5">SUM(H48:H50)</f>
        <v>5250000</v>
      </c>
      <c r="I51" s="32">
        <f>SUM(I47:I50)</f>
        <v>0.4</v>
      </c>
      <c r="J51" s="30">
        <f t="shared" ref="J51" si="6">SUM(J48:J50)</f>
        <v>1050000</v>
      </c>
      <c r="K51" s="32">
        <f>SUM(K47:K50)</f>
        <v>0.4</v>
      </c>
      <c r="L51" s="30">
        <f t="shared" ref="L51" si="7">SUM(L48:L50)</f>
        <v>1050000</v>
      </c>
      <c r="M51" s="32">
        <f>SUM(M47:M50)</f>
        <v>0.4</v>
      </c>
      <c r="N51" s="30">
        <f t="shared" ref="N51" si="8">SUM(N48:N50)</f>
        <v>1050000</v>
      </c>
      <c r="O51" s="32">
        <f>SUM(O47:O50)</f>
        <v>0.4</v>
      </c>
      <c r="P51" s="30">
        <f t="shared" ref="P51" si="9">SUM(P48:P50)</f>
        <v>1050000</v>
      </c>
      <c r="Q51" s="32">
        <f>SUM(Q47:Q50)</f>
        <v>0.4</v>
      </c>
      <c r="R51" s="30">
        <f t="shared" ref="R51" si="10">SUM(R48:R50)</f>
        <v>750000</v>
      </c>
      <c r="S51" s="32">
        <f>SUM(S47:S50)</f>
        <v>0.4</v>
      </c>
      <c r="T51" s="30">
        <f t="shared" ref="T51" si="11">SUM(T48:T50)</f>
        <v>0</v>
      </c>
    </row>
    <row r="52" spans="1:20" x14ac:dyDescent="0.25">
      <c r="A52" s="87"/>
      <c r="B52" s="40" t="s">
        <v>11</v>
      </c>
      <c r="D52" s="69"/>
      <c r="E52" s="70">
        <f>SUM(H52,J52,L52,N52,P52,R52)</f>
        <v>2700000</v>
      </c>
      <c r="F52" s="3"/>
      <c r="G52" s="20">
        <v>0.1</v>
      </c>
      <c r="H52" s="34">
        <f>E39*G52*G46</f>
        <v>1500000</v>
      </c>
      <c r="I52" s="20">
        <v>0.1</v>
      </c>
      <c r="J52" s="34">
        <f>E39*I52*I46</f>
        <v>300000</v>
      </c>
      <c r="K52" s="20">
        <v>0.1</v>
      </c>
      <c r="L52" s="34">
        <f>E39*K46*K52</f>
        <v>300000</v>
      </c>
      <c r="M52" s="20">
        <v>0.1</v>
      </c>
      <c r="N52" s="34">
        <f>E39*M46*M52</f>
        <v>300000</v>
      </c>
      <c r="O52" s="20">
        <v>0.1</v>
      </c>
      <c r="P52" s="34">
        <f>E39*O46*O52</f>
        <v>300000</v>
      </c>
      <c r="Q52" s="20">
        <v>0.1</v>
      </c>
      <c r="R52" s="34">
        <f>G39*Q46*Q52</f>
        <v>0</v>
      </c>
      <c r="S52" s="20">
        <v>0.1</v>
      </c>
      <c r="T52" s="34">
        <f>I39*S46*S52</f>
        <v>0</v>
      </c>
    </row>
    <row r="53" spans="1:20" x14ac:dyDescent="0.25">
      <c r="A53" s="88"/>
      <c r="B53" s="40" t="s">
        <v>12</v>
      </c>
      <c r="D53" s="69"/>
      <c r="E53" s="70">
        <f>SUM(H53,J53,L53,N53,P53,R53)</f>
        <v>1350000</v>
      </c>
      <c r="F53" s="3"/>
      <c r="G53" s="20">
        <v>0.05</v>
      </c>
      <c r="H53" s="34">
        <f>E39*G53*G46</f>
        <v>750000</v>
      </c>
      <c r="I53" s="20">
        <v>0.05</v>
      </c>
      <c r="J53" s="34">
        <f>E39*I53*I46</f>
        <v>150000</v>
      </c>
      <c r="K53" s="20">
        <v>0.05</v>
      </c>
      <c r="L53" s="34">
        <f>E39*K46*K53</f>
        <v>150000</v>
      </c>
      <c r="M53" s="20">
        <v>0.05</v>
      </c>
      <c r="N53" s="34">
        <f>E39*M46*M53</f>
        <v>150000</v>
      </c>
      <c r="O53" s="20">
        <v>0.05</v>
      </c>
      <c r="P53" s="34">
        <f>E39*O46*O53</f>
        <v>150000</v>
      </c>
      <c r="Q53" s="20">
        <v>0.05</v>
      </c>
      <c r="R53" s="34">
        <f>G39*Q46*Q53</f>
        <v>0</v>
      </c>
      <c r="S53" s="20">
        <v>0.05</v>
      </c>
      <c r="T53" s="34">
        <f>I39*S46*S53</f>
        <v>0</v>
      </c>
    </row>
    <row r="54" spans="1:20" x14ac:dyDescent="0.25">
      <c r="A54" s="90" t="s">
        <v>23</v>
      </c>
      <c r="B54" s="40" t="s">
        <v>28</v>
      </c>
      <c r="D54" s="69"/>
      <c r="E54" s="70">
        <f>SUM(H54,J54,L54,N54,P54,R54)</f>
        <v>540000</v>
      </c>
      <c r="F54" s="3"/>
      <c r="G54" s="20">
        <v>0.02</v>
      </c>
      <c r="H54" s="34">
        <f>E39*G54*G46</f>
        <v>300000</v>
      </c>
      <c r="I54" s="20">
        <v>0.02</v>
      </c>
      <c r="J54" s="34">
        <f>E39*I54*I46</f>
        <v>60000</v>
      </c>
      <c r="K54" s="20">
        <v>0.02</v>
      </c>
      <c r="L54" s="34">
        <f>E39*K46*K54</f>
        <v>60000</v>
      </c>
      <c r="M54" s="20">
        <v>0.02</v>
      </c>
      <c r="N54" s="34">
        <f>E39*M46*M54</f>
        <v>60000</v>
      </c>
      <c r="O54" s="20">
        <v>0.02</v>
      </c>
      <c r="P54" s="34">
        <f>E39*O46*O54</f>
        <v>60000</v>
      </c>
      <c r="Q54" s="20">
        <v>0.02</v>
      </c>
      <c r="R54" s="34">
        <f>G39*Q46*Q54</f>
        <v>0</v>
      </c>
      <c r="S54" s="20">
        <v>0.02</v>
      </c>
      <c r="T54" s="34">
        <f>I39*S46*S54</f>
        <v>0</v>
      </c>
    </row>
    <row r="55" spans="1:20" x14ac:dyDescent="0.25">
      <c r="A55" s="90"/>
      <c r="B55" s="40" t="s">
        <v>29</v>
      </c>
      <c r="D55" s="69"/>
      <c r="E55" s="70">
        <f>SUM(H55,J55,L55,N55,P55,R55,T55)</f>
        <v>8910000</v>
      </c>
      <c r="F55" s="3"/>
      <c r="G55" s="20">
        <v>0.33</v>
      </c>
      <c r="H55" s="34">
        <f>E39*G46*G55</f>
        <v>4950000</v>
      </c>
      <c r="I55" s="20">
        <v>0.33</v>
      </c>
      <c r="J55" s="34">
        <f>E39*I46*I55</f>
        <v>990000</v>
      </c>
      <c r="K55" s="20">
        <v>0.33</v>
      </c>
      <c r="L55" s="34">
        <f>E39*K46*K55</f>
        <v>990000</v>
      </c>
      <c r="M55" s="20">
        <v>0.33</v>
      </c>
      <c r="N55" s="34">
        <f>E39*M46*M55</f>
        <v>990000</v>
      </c>
      <c r="O55" s="20">
        <v>0.33</v>
      </c>
      <c r="P55" s="34">
        <f>E39*O46*O55</f>
        <v>990000</v>
      </c>
      <c r="Q55" s="20">
        <v>0.33</v>
      </c>
      <c r="R55" s="34">
        <f>G39*Q46*Q55</f>
        <v>0</v>
      </c>
      <c r="S55" s="20">
        <v>0.33</v>
      </c>
      <c r="T55" s="34">
        <f>I39*S46*S55</f>
        <v>0</v>
      </c>
    </row>
    <row r="56" spans="1:20" x14ac:dyDescent="0.25">
      <c r="A56" s="90"/>
      <c r="B56" s="40" t="s">
        <v>30</v>
      </c>
      <c r="D56" s="69"/>
      <c r="E56" s="70">
        <f>SUM(H56,J56,L56,N56,P56,R56)</f>
        <v>1350000</v>
      </c>
      <c r="F56" s="3"/>
      <c r="G56" s="20">
        <v>0.05</v>
      </c>
      <c r="H56" s="34">
        <f>E39*G56*G46</f>
        <v>750000</v>
      </c>
      <c r="I56" s="20">
        <v>0.05</v>
      </c>
      <c r="J56" s="34">
        <f>E39*I56*I46</f>
        <v>150000</v>
      </c>
      <c r="K56" s="20">
        <v>0.05</v>
      </c>
      <c r="L56" s="34">
        <f>E39*K46*K56</f>
        <v>150000</v>
      </c>
      <c r="M56" s="20">
        <v>0.05</v>
      </c>
      <c r="N56" s="34">
        <f>E39*M46*M56</f>
        <v>150000</v>
      </c>
      <c r="O56" s="20">
        <v>0.05</v>
      </c>
      <c r="P56" s="34">
        <f>E39*O46*O56</f>
        <v>150000</v>
      </c>
      <c r="Q56" s="20">
        <v>0.05</v>
      </c>
      <c r="R56" s="34">
        <f>G39*Q46*Q56</f>
        <v>0</v>
      </c>
      <c r="S56" s="20">
        <v>0.05</v>
      </c>
      <c r="T56" s="34">
        <f>I39*S46*S56</f>
        <v>0</v>
      </c>
    </row>
    <row r="57" spans="1:20" x14ac:dyDescent="0.25">
      <c r="A57" s="90"/>
      <c r="B57" s="40" t="s">
        <v>31</v>
      </c>
      <c r="D57" s="69"/>
      <c r="E57" s="70">
        <f>SUM(H57,J57,L57,N57,P57,R57)</f>
        <v>1350000</v>
      </c>
      <c r="F57" s="3"/>
      <c r="G57" s="20">
        <v>0.05</v>
      </c>
      <c r="H57" s="34">
        <f>E39*G57*G46</f>
        <v>750000</v>
      </c>
      <c r="I57" s="20">
        <v>0.05</v>
      </c>
      <c r="J57" s="34">
        <f>E39*I57*I46</f>
        <v>150000</v>
      </c>
      <c r="K57" s="20">
        <v>0.05</v>
      </c>
      <c r="L57" s="34">
        <f>E39*K46*K57</f>
        <v>150000</v>
      </c>
      <c r="M57" s="20">
        <v>0.05</v>
      </c>
      <c r="N57" s="34">
        <f>E39*M46*M57</f>
        <v>150000</v>
      </c>
      <c r="O57" s="20">
        <v>0.05</v>
      </c>
      <c r="P57" s="34">
        <f>E39*O46*O57</f>
        <v>150000</v>
      </c>
      <c r="Q57" s="20">
        <v>0.05</v>
      </c>
      <c r="R57" s="34">
        <f>G39*Q46*Q57</f>
        <v>0</v>
      </c>
      <c r="S57" s="20">
        <v>0.05</v>
      </c>
      <c r="T57" s="34">
        <f>I39*S46*S57</f>
        <v>0</v>
      </c>
    </row>
    <row r="58" spans="1:20" ht="15.75" thickBot="1" x14ac:dyDescent="0.3">
      <c r="A58" s="90"/>
      <c r="B58" s="41" t="s">
        <v>14</v>
      </c>
      <c r="C58" s="29"/>
      <c r="D58" s="73">
        <f>E58/E46</f>
        <v>0.61363636363636365</v>
      </c>
      <c r="E58" s="74">
        <f>SUM(E52:E53,E54:E57)</f>
        <v>16200000</v>
      </c>
      <c r="F58" s="31"/>
      <c r="G58" s="32">
        <f t="shared" ref="G58:T58" si="12">SUM(G52:G53,G54:G57)</f>
        <v>0.60000000000000009</v>
      </c>
      <c r="H58" s="30">
        <f t="shared" si="12"/>
        <v>9000000</v>
      </c>
      <c r="I58" s="32">
        <f t="shared" si="12"/>
        <v>0.60000000000000009</v>
      </c>
      <c r="J58" s="30">
        <f t="shared" si="12"/>
        <v>1800000</v>
      </c>
      <c r="K58" s="32">
        <f t="shared" si="12"/>
        <v>0.60000000000000009</v>
      </c>
      <c r="L58" s="30">
        <f t="shared" si="12"/>
        <v>1800000</v>
      </c>
      <c r="M58" s="32">
        <f t="shared" si="12"/>
        <v>0.60000000000000009</v>
      </c>
      <c r="N58" s="30">
        <f t="shared" si="12"/>
        <v>1800000</v>
      </c>
      <c r="O58" s="32">
        <f t="shared" si="12"/>
        <v>0.60000000000000009</v>
      </c>
      <c r="P58" s="30">
        <f t="shared" si="12"/>
        <v>1800000</v>
      </c>
      <c r="Q58" s="32">
        <f t="shared" si="12"/>
        <v>0.60000000000000009</v>
      </c>
      <c r="R58" s="30">
        <f t="shared" si="12"/>
        <v>0</v>
      </c>
      <c r="S58" s="32">
        <f t="shared" si="12"/>
        <v>0.60000000000000009</v>
      </c>
      <c r="T58" s="30">
        <f t="shared" si="12"/>
        <v>0</v>
      </c>
    </row>
    <row r="59" spans="1:20" x14ac:dyDescent="0.25">
      <c r="A59" s="59"/>
      <c r="B59" s="18"/>
      <c r="C59" s="18"/>
      <c r="D59" s="46"/>
      <c r="E59" s="19"/>
      <c r="F59" s="47"/>
      <c r="G59" s="48"/>
      <c r="H59" s="19"/>
      <c r="I59" s="48"/>
      <c r="J59" s="19"/>
      <c r="K59" s="48"/>
      <c r="L59" s="19"/>
      <c r="M59" s="48"/>
      <c r="N59" s="19"/>
      <c r="O59" s="48"/>
      <c r="P59" s="19"/>
      <c r="Q59" s="48"/>
      <c r="R59" s="19"/>
      <c r="S59" s="48"/>
      <c r="T59" s="19"/>
    </row>
    <row r="60" spans="1:20" ht="15.75" thickBot="1" x14ac:dyDescent="0.3">
      <c r="S60" s="11"/>
      <c r="T60" s="11"/>
    </row>
    <row r="61" spans="1:20" x14ac:dyDescent="0.25">
      <c r="A61" s="61"/>
      <c r="B61" s="51" t="s">
        <v>13</v>
      </c>
      <c r="C61" s="29"/>
      <c r="D61" s="75"/>
      <c r="E61" s="76" t="e">
        <f>SUM(E51,#REF!,#REF!,#REF!,#REF!)</f>
        <v>#REF!</v>
      </c>
      <c r="F61" s="33"/>
      <c r="G61" s="51"/>
      <c r="H61" s="30" t="e">
        <f>SUM(H51,#REF!)</f>
        <v>#REF!</v>
      </c>
      <c r="I61" s="51"/>
      <c r="J61" s="30">
        <f>SUM(J51)</f>
        <v>1050000</v>
      </c>
      <c r="K61" s="51"/>
      <c r="L61" s="30">
        <f>SUM(L51)</f>
        <v>1050000</v>
      </c>
      <c r="M61" s="51"/>
      <c r="N61" s="30">
        <f>SUM(N51)</f>
        <v>1050000</v>
      </c>
      <c r="O61" s="51"/>
      <c r="P61" s="30">
        <f>SUM(P51)</f>
        <v>1050000</v>
      </c>
      <c r="Q61" s="51"/>
      <c r="R61" s="30" t="e">
        <f>SUM(R51,#REF!,#REF!,#REF!,#REF!)</f>
        <v>#REF!</v>
      </c>
      <c r="S61" s="51"/>
      <c r="T61" s="30" t="e">
        <f>SUM(T51,#REF!,#REF!,#REF!,#REF!)</f>
        <v>#REF!</v>
      </c>
    </row>
    <row r="62" spans="1:20" x14ac:dyDescent="0.25">
      <c r="A62" s="61"/>
      <c r="B62" s="51" t="s">
        <v>14</v>
      </c>
      <c r="C62" s="29"/>
      <c r="D62" s="77"/>
      <c r="E62" s="72" t="e">
        <f>SUM(E58,#REF!,#REF!,#REF!,#REF!,#REF!)</f>
        <v>#REF!</v>
      </c>
      <c r="F62" s="33"/>
      <c r="G62" s="51"/>
      <c r="H62" s="30" t="e">
        <f>SUM(H58,#REF!,#REF!)</f>
        <v>#REF!</v>
      </c>
      <c r="I62" s="51"/>
      <c r="J62" s="30">
        <f>SUM(J58)</f>
        <v>1800000</v>
      </c>
      <c r="K62" s="51"/>
      <c r="L62" s="30">
        <f>SUM(L58)</f>
        <v>1800000</v>
      </c>
      <c r="M62" s="51"/>
      <c r="N62" s="30">
        <f>SUM(N58)</f>
        <v>1800000</v>
      </c>
      <c r="O62" s="51"/>
      <c r="P62" s="30">
        <f>SUM(P58)</f>
        <v>1800000</v>
      </c>
      <c r="Q62" s="51"/>
      <c r="R62" s="30" t="e">
        <f>SUM(R58,#REF!,#REF!,#REF!,#REF!,#REF!)</f>
        <v>#REF!</v>
      </c>
      <c r="S62" s="51"/>
      <c r="T62" s="30" t="e">
        <f>SUM(T58,#REF!,#REF!,#REF!,#REF!,#REF!)</f>
        <v>#REF!</v>
      </c>
    </row>
    <row r="63" spans="1:20" ht="15.75" thickBot="1" x14ac:dyDescent="0.3">
      <c r="A63" s="25"/>
      <c r="B63" s="60" t="s">
        <v>25</v>
      </c>
      <c r="C63" s="18"/>
      <c r="D63" s="78" t="e">
        <f>E63/E39</f>
        <v>#REF!</v>
      </c>
      <c r="E63" s="79" t="e">
        <f>SUM(E61:E62)</f>
        <v>#REF!</v>
      </c>
      <c r="F63" s="42"/>
      <c r="G63" s="49" t="e">
        <f>H63/E39</f>
        <v>#REF!</v>
      </c>
      <c r="H63" s="52" t="e">
        <f>SUM(H61:H62)</f>
        <v>#REF!</v>
      </c>
      <c r="I63" s="49">
        <f>J63/E39</f>
        <v>9.4999999999999998E-3</v>
      </c>
      <c r="J63" s="52">
        <f>SUM(J61:J62)</f>
        <v>2850000</v>
      </c>
      <c r="K63" s="49">
        <f>L63/E39</f>
        <v>9.4999999999999998E-3</v>
      </c>
      <c r="L63" s="52">
        <f>SUM(L61:L62)</f>
        <v>2850000</v>
      </c>
      <c r="M63" s="49">
        <f>N63/E39</f>
        <v>9.4999999999999998E-3</v>
      </c>
      <c r="N63" s="52">
        <f>SUM(N61:N62)</f>
        <v>2850000</v>
      </c>
      <c r="O63" s="49">
        <f>P63/E39</f>
        <v>9.4999999999999998E-3</v>
      </c>
      <c r="P63" s="52">
        <f>SUM(P61:P62)</f>
        <v>2850000</v>
      </c>
      <c r="Q63" s="49" t="e">
        <f>R63/E39</f>
        <v>#REF!</v>
      </c>
      <c r="R63" s="52" t="e">
        <f>SUM(R61:R62)</f>
        <v>#REF!</v>
      </c>
      <c r="S63" s="49" t="e">
        <f>T63/G39</f>
        <v>#REF!</v>
      </c>
      <c r="T63" s="52" t="e">
        <f>SUM(T61:T62)</f>
        <v>#REF!</v>
      </c>
    </row>
  </sheetData>
  <mergeCells count="36">
    <mergeCell ref="A47:A53"/>
    <mergeCell ref="A54:A58"/>
    <mergeCell ref="O42:P42"/>
    <mergeCell ref="Q42:R42"/>
    <mergeCell ref="S42:T42"/>
    <mergeCell ref="D44:E44"/>
    <mergeCell ref="G44:H44"/>
    <mergeCell ref="I44:J44"/>
    <mergeCell ref="K44:L44"/>
    <mergeCell ref="M44:N44"/>
    <mergeCell ref="O44:P44"/>
    <mergeCell ref="Q44:R44"/>
    <mergeCell ref="S44:T44"/>
    <mergeCell ref="D42:E42"/>
    <mergeCell ref="G42:H42"/>
    <mergeCell ref="I42:J42"/>
    <mergeCell ref="K42:L42"/>
    <mergeCell ref="M42:N42"/>
    <mergeCell ref="S8:T8"/>
    <mergeCell ref="S10:T10"/>
    <mergeCell ref="A20:A24"/>
    <mergeCell ref="Q8:R8"/>
    <mergeCell ref="D10:E10"/>
    <mergeCell ref="G10:H10"/>
    <mergeCell ref="I10:J10"/>
    <mergeCell ref="K10:L10"/>
    <mergeCell ref="M10:N10"/>
    <mergeCell ref="O10:P10"/>
    <mergeCell ref="Q10:R10"/>
    <mergeCell ref="D8:E8"/>
    <mergeCell ref="G8:H8"/>
    <mergeCell ref="I8:J8"/>
    <mergeCell ref="K8:L8"/>
    <mergeCell ref="M8:N8"/>
    <mergeCell ref="O8:P8"/>
    <mergeCell ref="A13:A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4" orientation="landscape" r:id="rId1"/>
  <headerFooter>
    <oddHeader>&amp;LIMP-06d/PIR Rév. A du 01/07/2024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33E753ADDCA940808D71F1503B4EBF" ma:contentTypeVersion="2" ma:contentTypeDescription="Crée un document." ma:contentTypeScope="" ma:versionID="19f9f41aaba9cdce828e542cdeecefb7">
  <xsd:schema xmlns:xsd="http://www.w3.org/2001/XMLSchema" xmlns:xs="http://www.w3.org/2001/XMLSchema" xmlns:p="http://schemas.microsoft.com/office/2006/metadata/properties" xmlns:ns2="02ada104-823b-4448-a484-06bff61b75f9" targetNamespace="http://schemas.microsoft.com/office/2006/metadata/properties" ma:root="true" ma:fieldsID="214586c4edeede789970204dff8a3f73" ns2:_="">
    <xsd:import namespace="02ada104-823b-4448-a484-06bff61b7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da104-823b-4448-a484-06bff61b7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37F86-496C-4919-AD8A-7597B3654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ada104-823b-4448-a484-06bff61b7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36E989-A00F-4C5F-B161-B44382C069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F3B417-B4FD-49A7-91D7-F7B158849D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FCH</vt:lpstr>
      <vt:lpstr>FCH!Zone_d_impression</vt:lpstr>
    </vt:vector>
  </TitlesOfParts>
  <Company>Fond Social de l'Habitat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Guylaine PANUEL</dc:creator>
  <cp:lastModifiedBy>Grégory DAVID</cp:lastModifiedBy>
  <cp:lastPrinted>2021-06-18T04:49:55Z</cp:lastPrinted>
  <dcterms:created xsi:type="dcterms:W3CDTF">2021-03-30T03:14:09Z</dcterms:created>
  <dcterms:modified xsi:type="dcterms:W3CDTF">2026-02-26T23:07:45Z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0x0101006433E753ADDCA940808D71F1503B4EBF</vt:lpwstr>
  </property>
</Properties>
</file>